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rge.nasone\Downloads\"/>
    </mc:Choice>
  </mc:AlternateContent>
  <xr:revisionPtr revIDLastSave="0" documentId="13_ncr:1_{41288F3B-634C-4840-8C88-543E0D0DC63E}" xr6:coauthVersionLast="47" xr6:coauthVersionMax="47" xr10:uidLastSave="{00000000-0000-0000-0000-000000000000}"/>
  <bookViews>
    <workbookView xWindow="28680" yWindow="-120" windowWidth="29040" windowHeight="17520" xr2:uid="{36B1156F-052E-4E35-8ABC-83060E7D8793}"/>
  </bookViews>
  <sheets>
    <sheet name="CONSIGNES" sheetId="3" r:id="rId1"/>
    <sheet name="REPARTITION" sheetId="1" r:id="rId2"/>
    <sheet name="TABLE" sheetId="2" state="hidden" r:id="rId3"/>
  </sheets>
  <definedNames>
    <definedName name="_xlnm._FilterDatabase" localSheetId="2" hidden="1">TABLE!$D$1:$D$18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O21" i="1" l="1"/>
  <c r="O22" i="1" s="1"/>
  <c r="O23" i="1" s="1"/>
  <c r="P21" i="1"/>
  <c r="B23" i="1"/>
  <c r="B27" i="1"/>
  <c r="B28" i="1"/>
  <c r="B29" i="1"/>
  <c r="B30" i="1"/>
  <c r="B31" i="1"/>
  <c r="B32" i="1"/>
  <c r="B33" i="1"/>
  <c r="B34" i="1"/>
  <c r="B35" i="1"/>
  <c r="B36" i="1"/>
  <c r="F4" i="1" l="1"/>
  <c r="F3" i="1"/>
  <c r="B3" i="1" s="1"/>
  <c r="B10" i="1"/>
  <c r="B11" i="1"/>
  <c r="B12" i="1"/>
  <c r="B13" i="1"/>
  <c r="B14" i="1"/>
  <c r="B15" i="1"/>
  <c r="B16" i="1"/>
  <c r="B17" i="1"/>
  <c r="B18" i="1"/>
  <c r="C19" i="1"/>
  <c r="G17" i="1" s="1" a="1"/>
  <c r="G17" i="1" s="1"/>
  <c r="P3" i="1" l="1"/>
  <c r="O3" i="1"/>
  <c r="O4" i="1" s="1"/>
  <c r="L17" i="1"/>
  <c r="D18" i="1"/>
  <c r="D17" i="1"/>
  <c r="D16" i="1"/>
  <c r="D15" i="1"/>
  <c r="D12" i="1"/>
  <c r="D13" i="1"/>
  <c r="D14" i="1"/>
  <c r="D11" i="1"/>
  <c r="D9" i="1"/>
  <c r="D10" i="1"/>
  <c r="G12" i="1" a="1"/>
  <c r="G12" i="1" s="1"/>
  <c r="G13" i="1" a="1"/>
  <c r="G13" i="1" s="1"/>
  <c r="G18" i="1" a="1"/>
  <c r="G18" i="1" s="1"/>
  <c r="L18" i="1" s="1"/>
  <c r="G11" i="1" a="1"/>
  <c r="G11" i="1" s="1"/>
  <c r="G14" i="1" a="1"/>
  <c r="G14" i="1" s="1"/>
  <c r="L14" i="1" s="1"/>
  <c r="G16" i="1" a="1"/>
  <c r="G16" i="1" s="1"/>
  <c r="L16" i="1" s="1"/>
  <c r="G10" i="1" a="1"/>
  <c r="G10" i="1" s="1"/>
  <c r="G15" i="1" a="1"/>
  <c r="G15" i="1" s="1"/>
  <c r="L15" i="1" s="1"/>
  <c r="G9" i="1" a="1"/>
  <c r="G9" i="1" s="1"/>
  <c r="F17" i="1"/>
  <c r="O5" i="1"/>
  <c r="E4" i="1" l="1" a="1"/>
  <c r="E4" i="1" s="1"/>
  <c r="H14" i="1"/>
  <c r="F6" i="1"/>
  <c r="H13" i="1"/>
  <c r="H12" i="1"/>
  <c r="H11" i="1"/>
  <c r="H18" i="1"/>
  <c r="H10" i="1"/>
  <c r="H15" i="1"/>
  <c r="H17" i="1"/>
  <c r="H9" i="1"/>
  <c r="H16" i="1"/>
  <c r="F18" i="1"/>
  <c r="F10" i="1"/>
  <c r="F16" i="1"/>
  <c r="F15" i="1"/>
  <c r="F13" i="1"/>
  <c r="F9" i="1"/>
  <c r="F11" i="1"/>
  <c r="F12" i="1"/>
  <c r="F14" i="1"/>
  <c r="C33" i="1" l="1"/>
  <c r="C32" i="1"/>
  <c r="C31" i="1"/>
  <c r="C30" i="1"/>
  <c r="C29" i="1"/>
  <c r="C36" i="1"/>
  <c r="C28" i="1"/>
  <c r="C35" i="1"/>
  <c r="C27" i="1"/>
  <c r="C34" i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F19" i="1"/>
  <c r="H19" i="1"/>
  <c r="P6" i="1" l="1"/>
  <c r="O6" i="1" s="1"/>
  <c r="I17" i="1" s="1" a="1"/>
  <c r="I17" i="1" s="1"/>
  <c r="J17" i="1" s="1"/>
  <c r="P24" i="1"/>
  <c r="C20" i="1"/>
  <c r="I16" i="1" l="1" a="1"/>
  <c r="I16" i="1" s="1"/>
  <c r="J16" i="1" s="1"/>
  <c r="I13" i="1" a="1"/>
  <c r="I13" i="1" s="1"/>
  <c r="J13" i="1" s="1"/>
  <c r="I10" i="1" a="1"/>
  <c r="I10" i="1" s="1"/>
  <c r="J10" i="1" s="1"/>
  <c r="I15" i="1" a="1"/>
  <c r="I15" i="1" s="1"/>
  <c r="J15" i="1" s="1"/>
  <c r="I14" i="1" a="1"/>
  <c r="I14" i="1" s="1"/>
  <c r="J14" i="1" s="1"/>
  <c r="I11" i="1" a="1"/>
  <c r="I11" i="1" s="1"/>
  <c r="J11" i="1" s="1"/>
  <c r="I18" i="1" a="1"/>
  <c r="I18" i="1" s="1"/>
  <c r="J18" i="1" s="1"/>
  <c r="I12" i="1" a="1"/>
  <c r="I12" i="1" s="1"/>
  <c r="J12" i="1" s="1"/>
  <c r="I9" i="1" a="1"/>
  <c r="I9" i="1" s="1"/>
  <c r="J9" i="1" s="1"/>
  <c r="J20" i="1" l="1"/>
  <c r="O7" i="1" s="1"/>
  <c r="P10" i="1" s="1"/>
  <c r="O16" i="1"/>
  <c r="O12" i="1"/>
  <c r="O11" i="1"/>
  <c r="O13" i="1"/>
  <c r="O18" i="1"/>
  <c r="O15" i="1"/>
  <c r="O14" i="1"/>
  <c r="O10" i="1"/>
  <c r="O17" i="1"/>
  <c r="O9" i="1"/>
  <c r="I19" i="1"/>
  <c r="J19" i="1"/>
  <c r="Q16" i="1" l="1"/>
  <c r="R16" i="1" s="1"/>
  <c r="P13" i="1"/>
  <c r="P11" i="1"/>
  <c r="P18" i="1"/>
  <c r="P9" i="1"/>
  <c r="P14" i="1"/>
  <c r="P15" i="1"/>
  <c r="P12" i="1"/>
  <c r="P17" i="1"/>
  <c r="P16" i="1"/>
  <c r="Q14" i="1"/>
  <c r="R14" i="1" s="1"/>
  <c r="Q11" i="1"/>
  <c r="R11" i="1" s="1"/>
  <c r="Q10" i="1"/>
  <c r="R10" i="1" s="1"/>
  <c r="Q17" i="1"/>
  <c r="R17" i="1" s="1"/>
  <c r="Q9" i="1"/>
  <c r="R9" i="1" s="1"/>
  <c r="Q13" i="1"/>
  <c r="R13" i="1" s="1"/>
  <c r="Q12" i="1"/>
  <c r="R12" i="1" s="1"/>
  <c r="Q15" i="1"/>
  <c r="R15" i="1" s="1"/>
  <c r="Q18" i="1"/>
  <c r="R18" i="1" s="1"/>
  <c r="T11" i="1" l="1"/>
  <c r="T16" i="1"/>
  <c r="T15" i="1"/>
  <c r="T17" i="1"/>
  <c r="T18" i="1"/>
  <c r="T14" i="1"/>
  <c r="T12" i="1"/>
  <c r="T13" i="1"/>
  <c r="T10" i="1"/>
  <c r="R7" i="1"/>
  <c r="T7" i="1" s="1"/>
  <c r="U12" i="1" s="1"/>
  <c r="T9" i="1"/>
  <c r="V9" i="1" l="1"/>
  <c r="W9" i="1" s="1"/>
  <c r="U17" i="1"/>
  <c r="U18" i="1"/>
  <c r="U14" i="1"/>
  <c r="U10" i="1"/>
  <c r="U16" i="1"/>
  <c r="U11" i="1"/>
  <c r="U9" i="1"/>
  <c r="U15" i="1"/>
  <c r="U13" i="1"/>
  <c r="V10" i="1"/>
  <c r="W10" i="1" s="1"/>
  <c r="V12" i="1"/>
  <c r="W12" i="1" s="1"/>
  <c r="V13" i="1"/>
  <c r="W13" i="1" s="1"/>
  <c r="V18" i="1"/>
  <c r="W18" i="1" s="1"/>
  <c r="V17" i="1"/>
  <c r="W17" i="1" s="1"/>
  <c r="V16" i="1"/>
  <c r="W16" i="1" s="1"/>
  <c r="V15" i="1"/>
  <c r="W15" i="1" s="1"/>
  <c r="V14" i="1"/>
  <c r="W14" i="1" s="1"/>
  <c r="V11" i="1"/>
  <c r="W11" i="1" s="1"/>
  <c r="Y11" i="1" l="1"/>
  <c r="Y13" i="1"/>
  <c r="Y10" i="1"/>
  <c r="Y17" i="1"/>
  <c r="Y12" i="1"/>
  <c r="Y14" i="1"/>
  <c r="Y15" i="1"/>
  <c r="Y9" i="1"/>
  <c r="Y16" i="1"/>
  <c r="Y18" i="1"/>
  <c r="W7" i="1"/>
  <c r="Y7" i="1" s="1"/>
  <c r="Z12" i="1" s="1"/>
  <c r="AA10" i="1" l="1"/>
  <c r="AA11" i="1"/>
  <c r="AA15" i="1"/>
  <c r="AA18" i="1"/>
  <c r="AA13" i="1"/>
  <c r="AA17" i="1"/>
  <c r="AA14" i="1"/>
  <c r="AA9" i="1"/>
  <c r="AA16" i="1"/>
  <c r="AA12" i="1"/>
  <c r="Z10" i="1"/>
  <c r="AB16" i="1"/>
  <c r="Z18" i="1"/>
  <c r="AB13" i="1"/>
  <c r="AB11" i="1"/>
  <c r="Z11" i="1"/>
  <c r="Z9" i="1"/>
  <c r="Z15" i="1"/>
  <c r="Z13" i="1"/>
  <c r="Z16" i="1"/>
  <c r="AB10" i="1"/>
  <c r="AB17" i="1"/>
  <c r="Z14" i="1"/>
  <c r="AB18" i="1"/>
  <c r="AB14" i="1"/>
  <c r="Z17" i="1"/>
  <c r="AB9" i="1"/>
  <c r="AB15" i="1"/>
  <c r="AB12" i="1"/>
  <c r="AD13" i="1" l="1"/>
  <c r="AD10" i="1"/>
  <c r="AD16" i="1"/>
  <c r="AD17" i="1"/>
  <c r="AD12" i="1"/>
  <c r="AD15" i="1"/>
  <c r="AD9" i="1"/>
  <c r="AD14" i="1"/>
  <c r="AD18" i="1"/>
  <c r="AD11" i="1"/>
  <c r="AB7" i="1"/>
  <c r="AD7" i="1" s="1"/>
  <c r="AE12" i="1" s="1"/>
  <c r="AF15" i="1" l="1"/>
  <c r="AF14" i="1"/>
  <c r="AF12" i="1"/>
  <c r="AF10" i="1"/>
  <c r="AF16" i="1"/>
  <c r="AF17" i="1"/>
  <c r="AF11" i="1"/>
  <c r="AF9" i="1"/>
  <c r="AF18" i="1"/>
  <c r="AF13" i="1"/>
  <c r="AE14" i="1"/>
  <c r="AE16" i="1"/>
  <c r="AE11" i="1"/>
  <c r="AE10" i="1"/>
  <c r="AG11" i="1"/>
  <c r="AE15" i="1"/>
  <c r="AE18" i="1"/>
  <c r="AG12" i="1"/>
  <c r="AG13" i="1"/>
  <c r="AG16" i="1"/>
  <c r="AE17" i="1"/>
  <c r="AG18" i="1"/>
  <c r="AG10" i="1"/>
  <c r="AG17" i="1"/>
  <c r="AG9" i="1"/>
  <c r="AG14" i="1"/>
  <c r="AG15" i="1"/>
  <c r="AE9" i="1"/>
  <c r="AE13" i="1"/>
  <c r="AI15" i="1" l="1"/>
  <c r="AI12" i="1"/>
  <c r="AI9" i="1"/>
  <c r="AI17" i="1"/>
  <c r="AI10" i="1"/>
  <c r="AI11" i="1"/>
  <c r="AI13" i="1"/>
  <c r="AI16" i="1"/>
  <c r="AI14" i="1"/>
  <c r="AI18" i="1"/>
  <c r="AG7" i="1"/>
  <c r="AI7" i="1" s="1"/>
  <c r="AK15" i="1" l="1"/>
  <c r="AK17" i="1"/>
  <c r="AK18" i="1"/>
  <c r="AK14" i="1"/>
  <c r="AK16" i="1"/>
  <c r="AK13" i="1"/>
  <c r="AK10" i="1"/>
  <c r="AK9" i="1"/>
  <c r="AK12" i="1"/>
  <c r="AK11" i="1"/>
  <c r="AL9" i="1"/>
  <c r="AL14" i="1"/>
  <c r="AJ14" i="1"/>
  <c r="AL15" i="1"/>
  <c r="AJ11" i="1"/>
  <c r="AL17" i="1"/>
  <c r="AJ12" i="1"/>
  <c r="AL16" i="1"/>
  <c r="AL10" i="1"/>
  <c r="AJ9" i="1"/>
  <c r="AJ16" i="1"/>
  <c r="AL12" i="1"/>
  <c r="AL11" i="1"/>
  <c r="AJ18" i="1"/>
  <c r="AL18" i="1"/>
  <c r="AJ17" i="1"/>
  <c r="AJ15" i="1"/>
  <c r="AJ13" i="1"/>
  <c r="AJ10" i="1"/>
  <c r="AL13" i="1"/>
  <c r="AN9" i="1" l="1"/>
  <c r="AN12" i="1"/>
  <c r="AN18" i="1"/>
  <c r="AN15" i="1"/>
  <c r="AN14" i="1"/>
  <c r="AN17" i="1"/>
  <c r="AN11" i="1"/>
  <c r="AN13" i="1"/>
  <c r="AN10" i="1"/>
  <c r="AN16" i="1"/>
  <c r="AL7" i="1"/>
  <c r="AN7" i="1" s="1"/>
  <c r="AP16" i="1" l="1"/>
  <c r="AP15" i="1"/>
  <c r="AP18" i="1"/>
  <c r="AP14" i="1"/>
  <c r="AP9" i="1"/>
  <c r="AP11" i="1"/>
  <c r="AP10" i="1"/>
  <c r="AP12" i="1"/>
  <c r="AP17" i="1"/>
  <c r="AP13" i="1"/>
  <c r="AQ13" i="1"/>
  <c r="AO18" i="1"/>
  <c r="AO13" i="1"/>
  <c r="AO14" i="1"/>
  <c r="AQ14" i="1"/>
  <c r="AQ18" i="1"/>
  <c r="AQ10" i="1"/>
  <c r="AQ17" i="1"/>
  <c r="AO10" i="1"/>
  <c r="AO12" i="1"/>
  <c r="AQ16" i="1"/>
  <c r="AQ12" i="1"/>
  <c r="AO11" i="1"/>
  <c r="AQ9" i="1"/>
  <c r="AO16" i="1"/>
  <c r="AO9" i="1"/>
  <c r="AO15" i="1"/>
  <c r="AQ15" i="1"/>
  <c r="AO17" i="1"/>
  <c r="AQ11" i="1"/>
  <c r="AS18" i="1" l="1"/>
  <c r="AS14" i="1"/>
  <c r="AS11" i="1"/>
  <c r="AS12" i="1"/>
  <c r="AS16" i="1"/>
  <c r="AS15" i="1"/>
  <c r="AS13" i="1"/>
  <c r="AS17" i="1"/>
  <c r="AS10" i="1"/>
  <c r="AQ7" i="1"/>
  <c r="AS7" i="1" s="1"/>
  <c r="AS9" i="1"/>
  <c r="AU13" i="1" l="1"/>
  <c r="AU18" i="1"/>
  <c r="AV18" i="1" s="1"/>
  <c r="K18" i="1" s="1"/>
  <c r="M18" i="1" s="1"/>
  <c r="AU12" i="1"/>
  <c r="AU16" i="1"/>
  <c r="AV16" i="1" s="1"/>
  <c r="AU10" i="1"/>
  <c r="AU15" i="1"/>
  <c r="AV15" i="1" s="1"/>
  <c r="K15" i="1" s="1"/>
  <c r="M15" i="1" s="1"/>
  <c r="AU11" i="1"/>
  <c r="AV11" i="1" s="1"/>
  <c r="K11" i="1" s="1"/>
  <c r="M11" i="1" s="1"/>
  <c r="AU9" i="1"/>
  <c r="AV9" i="1" s="1"/>
  <c r="K9" i="1" s="1"/>
  <c r="AU17" i="1"/>
  <c r="AV17" i="1" s="1"/>
  <c r="K17" i="1" s="1"/>
  <c r="M17" i="1" s="1"/>
  <c r="AU14" i="1"/>
  <c r="AV14" i="1" s="1"/>
  <c r="K14" i="1" s="1"/>
  <c r="M14" i="1" s="1"/>
  <c r="AT18" i="1"/>
  <c r="AT13" i="1"/>
  <c r="AV13" i="1"/>
  <c r="K13" i="1" s="1"/>
  <c r="M13" i="1" s="1"/>
  <c r="AT10" i="1"/>
  <c r="AT11" i="1"/>
  <c r="AT14" i="1"/>
  <c r="AV10" i="1"/>
  <c r="K10" i="1" s="1"/>
  <c r="M10" i="1" s="1"/>
  <c r="AT16" i="1"/>
  <c r="AT12" i="1"/>
  <c r="AT15" i="1"/>
  <c r="AT9" i="1"/>
  <c r="AV12" i="1"/>
  <c r="K12" i="1" s="1"/>
  <c r="M12" i="1" s="1"/>
  <c r="AT17" i="1"/>
  <c r="AX16" i="1" l="1"/>
  <c r="K16" i="1"/>
  <c r="M16" i="1" s="1"/>
  <c r="M9" i="1"/>
  <c r="L9" i="1" s="1"/>
  <c r="E9" i="1" s="1" a="1"/>
  <c r="E9" i="1" s="1"/>
  <c r="AX9" i="1"/>
  <c r="L10" i="1"/>
  <c r="E10" i="1" s="1" a="1"/>
  <c r="E10" i="1" s="1"/>
  <c r="L13" i="1"/>
  <c r="E13" i="1" s="1" a="1"/>
  <c r="E13" i="1" s="1"/>
  <c r="L11" i="1"/>
  <c r="E11" i="1" s="1" a="1"/>
  <c r="E11" i="1" s="1"/>
  <c r="L12" i="1"/>
  <c r="E12" i="1" s="1" a="1"/>
  <c r="E12" i="1" s="1"/>
  <c r="AX10" i="1"/>
  <c r="AX12" i="1"/>
  <c r="AX13" i="1"/>
  <c r="AX17" i="1"/>
  <c r="AX11" i="1"/>
  <c r="AX14" i="1"/>
  <c r="AX18" i="1"/>
  <c r="AX15" i="1"/>
  <c r="AV7" i="1"/>
  <c r="AX7" i="1" s="1"/>
  <c r="AY18" i="1" s="1"/>
  <c r="L19" i="1" l="1"/>
  <c r="BA16" i="1"/>
  <c r="BA18" i="1"/>
  <c r="AY13" i="1"/>
  <c r="BA9" i="1"/>
  <c r="BA10" i="1"/>
  <c r="AY14" i="1"/>
  <c r="AY9" i="1"/>
  <c r="AY15" i="1"/>
  <c r="BA11" i="1"/>
  <c r="M19" i="1"/>
  <c r="L22" i="1" s="1"/>
  <c r="BA12" i="1"/>
  <c r="AZ13" i="1"/>
  <c r="AZ17" i="1"/>
  <c r="K19" i="1"/>
  <c r="AZ11" i="1"/>
  <c r="AZ9" i="1"/>
  <c r="AZ12" i="1"/>
  <c r="AZ15" i="1"/>
  <c r="AZ10" i="1"/>
  <c r="AZ18" i="1"/>
  <c r="AZ16" i="1"/>
  <c r="AZ14" i="1"/>
  <c r="AY12" i="1"/>
  <c r="AY10" i="1"/>
  <c r="BA14" i="1"/>
  <c r="AY16" i="1"/>
  <c r="BA15" i="1"/>
  <c r="AY11" i="1"/>
  <c r="BA17" i="1"/>
  <c r="BA13" i="1"/>
  <c r="AY17" i="1"/>
  <c r="BA7" i="1" l="1"/>
  <c r="C37" i="1"/>
  <c r="O24" i="1" l="1"/>
  <c r="F27" i="1" s="1" a="1"/>
  <c r="F27" i="1" s="1"/>
  <c r="D27" i="1" s="1"/>
  <c r="F35" i="1" l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36" i="1" a="1"/>
  <c r="F36" i="1" s="1"/>
  <c r="F28" i="1" a="1"/>
  <c r="F28" i="1" s="1"/>
  <c r="G27" i="1"/>
  <c r="D30" i="1" l="1"/>
  <c r="G30" i="1" s="1"/>
  <c r="D32" i="1"/>
  <c r="G32" i="1" s="1"/>
  <c r="D29" i="1"/>
  <c r="G29" i="1" s="1"/>
  <c r="D31" i="1"/>
  <c r="G31" i="1" s="1"/>
  <c r="D33" i="1"/>
  <c r="G33" i="1" s="1"/>
  <c r="D36" i="1"/>
  <c r="O36" i="1" s="1"/>
  <c r="D34" i="1"/>
  <c r="O34" i="1" s="1"/>
  <c r="D28" i="1"/>
  <c r="G28" i="1" s="1"/>
  <c r="D35" i="1"/>
  <c r="G35" i="1" s="1"/>
  <c r="F37" i="1"/>
  <c r="O27" i="1"/>
  <c r="O32" i="1" l="1"/>
  <c r="O30" i="1"/>
  <c r="O35" i="1"/>
  <c r="O31" i="1"/>
  <c r="O29" i="1"/>
  <c r="D37" i="1"/>
  <c r="O25" i="1" s="1"/>
  <c r="P32" i="1" s="1"/>
  <c r="G34" i="1"/>
  <c r="G36" i="1"/>
  <c r="O28" i="1"/>
  <c r="O33" i="1"/>
  <c r="G37" i="1" l="1"/>
  <c r="Q30" i="1"/>
  <c r="R30" i="1" s="1"/>
  <c r="T30" i="1" s="1"/>
  <c r="P30" i="1"/>
  <c r="P34" i="1"/>
  <c r="P28" i="1"/>
  <c r="P35" i="1"/>
  <c r="P29" i="1"/>
  <c r="Q29" i="1"/>
  <c r="R29" i="1" s="1"/>
  <c r="T29" i="1" s="1"/>
  <c r="Q35" i="1"/>
  <c r="R35" i="1" s="1"/>
  <c r="T35" i="1" s="1"/>
  <c r="Q34" i="1"/>
  <c r="R34" i="1" s="1"/>
  <c r="T34" i="1" s="1"/>
  <c r="P33" i="1"/>
  <c r="Q32" i="1"/>
  <c r="R32" i="1" s="1"/>
  <c r="T32" i="1" s="1"/>
  <c r="P31" i="1"/>
  <c r="Q31" i="1"/>
  <c r="R31" i="1" s="1"/>
  <c r="T31" i="1" s="1"/>
  <c r="Q28" i="1"/>
  <c r="R28" i="1" s="1"/>
  <c r="T28" i="1" s="1"/>
  <c r="P27" i="1"/>
  <c r="P36" i="1"/>
  <c r="Q36" i="1"/>
  <c r="R36" i="1" s="1"/>
  <c r="T36" i="1" s="1"/>
  <c r="Q33" i="1"/>
  <c r="R33" i="1" s="1"/>
  <c r="T33" i="1" s="1"/>
  <c r="Q27" i="1"/>
  <c r="R27" i="1" s="1"/>
  <c r="T27" i="1" s="1"/>
  <c r="R25" i="1" l="1"/>
  <c r="T25" i="1" s="1"/>
  <c r="U36" i="1" s="1"/>
  <c r="V32" i="1"/>
  <c r="V27" i="1"/>
  <c r="V33" i="1"/>
  <c r="V35" i="1"/>
  <c r="V36" i="1"/>
  <c r="V30" i="1"/>
  <c r="V28" i="1"/>
  <c r="V29" i="1"/>
  <c r="V34" i="1"/>
  <c r="V31" i="1"/>
  <c r="W35" i="1" l="1"/>
  <c r="Y35" i="1" s="1"/>
  <c r="W32" i="1"/>
  <c r="Y32" i="1" s="1"/>
  <c r="W31" i="1"/>
  <c r="Y31" i="1" s="1"/>
  <c r="W29" i="1"/>
  <c r="U34" i="1"/>
  <c r="W30" i="1"/>
  <c r="Y30" i="1" s="1"/>
  <c r="U33" i="1"/>
  <c r="W27" i="1"/>
  <c r="Y27" i="1" s="1"/>
  <c r="W28" i="1"/>
  <c r="Y28" i="1" s="1"/>
  <c r="U28" i="1"/>
  <c r="W36" i="1"/>
  <c r="U30" i="1"/>
  <c r="U31" i="1"/>
  <c r="W33" i="1"/>
  <c r="Y33" i="1" s="1"/>
  <c r="U35" i="1"/>
  <c r="W34" i="1"/>
  <c r="U29" i="1"/>
  <c r="U32" i="1"/>
  <c r="U27" i="1"/>
  <c r="Y36" i="1"/>
  <c r="Y29" i="1"/>
  <c r="W25" i="1" l="1"/>
  <c r="Y25" i="1" s="1"/>
  <c r="Z30" i="1" s="1"/>
  <c r="Y34" i="1"/>
  <c r="AA27" i="1" s="1"/>
  <c r="AA30" i="1"/>
  <c r="AB28" i="1"/>
  <c r="Z35" i="1"/>
  <c r="AA29" i="1"/>
  <c r="AA36" i="1"/>
  <c r="AA35" i="1"/>
  <c r="AA33" i="1"/>
  <c r="AA28" i="1"/>
  <c r="AA31" i="1"/>
  <c r="AA32" i="1"/>
  <c r="AB27" i="1" l="1"/>
  <c r="Z31" i="1"/>
  <c r="AB33" i="1"/>
  <c r="AB36" i="1"/>
  <c r="Z32" i="1"/>
  <c r="Z29" i="1"/>
  <c r="AB34" i="1"/>
  <c r="AB30" i="1"/>
  <c r="AD30" i="1" s="1"/>
  <c r="Z28" i="1"/>
  <c r="Z36" i="1"/>
  <c r="Z33" i="1"/>
  <c r="AB29" i="1"/>
  <c r="AB31" i="1"/>
  <c r="AD31" i="1" s="1"/>
  <c r="AB32" i="1"/>
  <c r="Z34" i="1"/>
  <c r="AB35" i="1"/>
  <c r="AD35" i="1" s="1"/>
  <c r="Z27" i="1"/>
  <c r="AA34" i="1"/>
  <c r="AD28" i="1"/>
  <c r="AD33" i="1"/>
  <c r="AD32" i="1"/>
  <c r="AD36" i="1"/>
  <c r="AD34" i="1"/>
  <c r="AD29" i="1"/>
  <c r="AB25" i="1" l="1"/>
  <c r="AD25" i="1" s="1"/>
  <c r="AD27" i="1"/>
  <c r="AF29" i="1" s="1"/>
  <c r="AG29" i="1"/>
  <c r="AE32" i="1"/>
  <c r="AE28" i="1"/>
  <c r="AG34" i="1"/>
  <c r="AE31" i="1"/>
  <c r="AE36" i="1"/>
  <c r="AG33" i="1"/>
  <c r="AE29" i="1"/>
  <c r="AG28" i="1"/>
  <c r="AE27" i="1"/>
  <c r="AG27" i="1"/>
  <c r="AG32" i="1"/>
  <c r="AE34" i="1"/>
  <c r="AG30" i="1"/>
  <c r="AE35" i="1"/>
  <c r="AE30" i="1"/>
  <c r="AG36" i="1"/>
  <c r="AG35" i="1"/>
  <c r="AG31" i="1"/>
  <c r="AE33" i="1"/>
  <c r="AF27" i="1" l="1"/>
  <c r="AF31" i="1"/>
  <c r="AF28" i="1"/>
  <c r="AF34" i="1"/>
  <c r="AF30" i="1"/>
  <c r="AF35" i="1"/>
  <c r="AF36" i="1"/>
  <c r="AF33" i="1"/>
  <c r="AF32" i="1"/>
  <c r="AI32" i="1"/>
  <c r="AI31" i="1"/>
  <c r="AI27" i="1"/>
  <c r="AI33" i="1"/>
  <c r="AI34" i="1"/>
  <c r="AI35" i="1"/>
  <c r="AI30" i="1"/>
  <c r="AI36" i="1"/>
  <c r="AI28" i="1"/>
  <c r="AI29" i="1"/>
  <c r="AG25" i="1"/>
  <c r="AI25" i="1" s="1"/>
  <c r="AK30" i="1" l="1"/>
  <c r="AJ36" i="1"/>
  <c r="AL29" i="1"/>
  <c r="AJ27" i="1"/>
  <c r="AJ33" i="1"/>
  <c r="AJ28" i="1"/>
  <c r="AL28" i="1"/>
  <c r="AL31" i="1"/>
  <c r="AL36" i="1"/>
  <c r="AL30" i="1"/>
  <c r="AJ30" i="1"/>
  <c r="AL34" i="1"/>
  <c r="AJ35" i="1"/>
  <c r="AL32" i="1"/>
  <c r="AJ34" i="1"/>
  <c r="AJ32" i="1"/>
  <c r="AL35" i="1"/>
  <c r="AJ29" i="1"/>
  <c r="AL27" i="1"/>
  <c r="AL33" i="1"/>
  <c r="AJ31" i="1"/>
  <c r="AK28" i="1"/>
  <c r="AK27" i="1"/>
  <c r="AK35" i="1"/>
  <c r="AK31" i="1"/>
  <c r="AK29" i="1"/>
  <c r="AK32" i="1"/>
  <c r="AK33" i="1"/>
  <c r="AK36" i="1"/>
  <c r="AK34" i="1"/>
  <c r="AN28" i="1" l="1"/>
  <c r="AN33" i="1"/>
  <c r="AN35" i="1"/>
  <c r="AN31" i="1"/>
  <c r="AN32" i="1"/>
  <c r="AN29" i="1"/>
  <c r="AN36" i="1"/>
  <c r="AN34" i="1"/>
  <c r="AN27" i="1"/>
  <c r="AN30" i="1"/>
  <c r="AL25" i="1"/>
  <c r="AN25" i="1" s="1"/>
  <c r="AP36" i="1" l="1"/>
  <c r="AQ35" i="1"/>
  <c r="AO31" i="1"/>
  <c r="AQ34" i="1"/>
  <c r="AQ33" i="1"/>
  <c r="AO33" i="1"/>
  <c r="AO30" i="1"/>
  <c r="AQ30" i="1"/>
  <c r="AO34" i="1"/>
  <c r="AQ28" i="1"/>
  <c r="AO36" i="1"/>
  <c r="AQ36" i="1"/>
  <c r="AO32" i="1"/>
  <c r="AQ31" i="1"/>
  <c r="AQ32" i="1"/>
  <c r="AO29" i="1"/>
  <c r="AO35" i="1"/>
  <c r="AQ27" i="1"/>
  <c r="AO27" i="1"/>
  <c r="AQ29" i="1"/>
  <c r="AO28" i="1"/>
  <c r="AP31" i="1"/>
  <c r="AP27" i="1"/>
  <c r="AP33" i="1"/>
  <c r="AP34" i="1"/>
  <c r="AP29" i="1"/>
  <c r="AP32" i="1"/>
  <c r="AP30" i="1"/>
  <c r="AP28" i="1"/>
  <c r="AP35" i="1"/>
  <c r="AS30" i="1" l="1"/>
  <c r="AS32" i="1"/>
  <c r="AS31" i="1"/>
  <c r="AS33" i="1"/>
  <c r="AS29" i="1"/>
  <c r="AS36" i="1"/>
  <c r="AS34" i="1"/>
  <c r="AS27" i="1"/>
  <c r="AS28" i="1"/>
  <c r="AS35" i="1"/>
  <c r="AQ25" i="1"/>
  <c r="AS25" i="1" s="1"/>
  <c r="AU35" i="1" l="1"/>
  <c r="AU30" i="1"/>
  <c r="AV36" i="1"/>
  <c r="E36" i="1" s="1"/>
  <c r="AT27" i="1"/>
  <c r="AV30" i="1"/>
  <c r="E30" i="1" s="1"/>
  <c r="AV32" i="1"/>
  <c r="E32" i="1" s="1"/>
  <c r="AT33" i="1"/>
  <c r="AT30" i="1"/>
  <c r="AT29" i="1"/>
  <c r="AV33" i="1"/>
  <c r="E33" i="1" s="1"/>
  <c r="AT34" i="1"/>
  <c r="AV29" i="1"/>
  <c r="E29" i="1" s="1"/>
  <c r="AT32" i="1"/>
  <c r="AT36" i="1"/>
  <c r="AV35" i="1"/>
  <c r="E35" i="1" s="1"/>
  <c r="AT35" i="1"/>
  <c r="AV27" i="1"/>
  <c r="E27" i="1" s="1"/>
  <c r="AV34" i="1"/>
  <c r="E34" i="1" s="1"/>
  <c r="AT28" i="1"/>
  <c r="AV31" i="1"/>
  <c r="E31" i="1" s="1"/>
  <c r="AT31" i="1"/>
  <c r="AV28" i="1"/>
  <c r="E28" i="1" s="1"/>
  <c r="AU27" i="1"/>
  <c r="AU29" i="1"/>
  <c r="AU32" i="1"/>
  <c r="AU33" i="1"/>
  <c r="AU34" i="1"/>
  <c r="AU31" i="1"/>
  <c r="AU36" i="1"/>
  <c r="AU28" i="1"/>
  <c r="E37" i="1" l="1"/>
  <c r="AX27" i="1"/>
  <c r="H27" i="1"/>
  <c r="AX28" i="1"/>
  <c r="H28" i="1"/>
  <c r="AX32" i="1"/>
  <c r="H32" i="1"/>
  <c r="AX35" i="1"/>
  <c r="H35" i="1"/>
  <c r="AX30" i="1"/>
  <c r="H30" i="1"/>
  <c r="AX31" i="1"/>
  <c r="H31" i="1"/>
  <c r="AX29" i="1"/>
  <c r="H29" i="1"/>
  <c r="AX36" i="1"/>
  <c r="H36" i="1"/>
  <c r="AX34" i="1"/>
  <c r="H34" i="1"/>
  <c r="AX33" i="1"/>
  <c r="H33" i="1"/>
  <c r="AV25" i="1"/>
  <c r="AX25" i="1" s="1"/>
  <c r="AZ28" i="1" l="1"/>
  <c r="BA32" i="1"/>
  <c r="BA33" i="1"/>
  <c r="AY36" i="1"/>
  <c r="BA35" i="1"/>
  <c r="AY35" i="1"/>
  <c r="AY34" i="1"/>
  <c r="AY27" i="1"/>
  <c r="AY30" i="1"/>
  <c r="BA29" i="1"/>
  <c r="BA34" i="1"/>
  <c r="BA27" i="1"/>
  <c r="AY28" i="1"/>
  <c r="AY32" i="1"/>
  <c r="BA30" i="1"/>
  <c r="BA28" i="1"/>
  <c r="AY31" i="1"/>
  <c r="BA31" i="1"/>
  <c r="AY33" i="1"/>
  <c r="BA36" i="1"/>
  <c r="AY29" i="1"/>
  <c r="AZ30" i="1"/>
  <c r="AZ33" i="1"/>
  <c r="H37" i="1"/>
  <c r="L38" i="1" s="1"/>
  <c r="AZ29" i="1"/>
  <c r="AZ36" i="1"/>
  <c r="AZ34" i="1"/>
  <c r="AZ31" i="1"/>
  <c r="AZ35" i="1"/>
  <c r="AZ27" i="1"/>
  <c r="AZ32" i="1"/>
  <c r="BA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<sst xmlns="http://schemas.openxmlformats.org/spreadsheetml/2006/main" count="85" uniqueCount="65">
  <si>
    <t>Strate de population :</t>
  </si>
  <si>
    <t xml:space="preserve">de 1 500 à 2 499 </t>
  </si>
  <si>
    <t xml:space="preserve">de 2 500 à 3 499 </t>
  </si>
  <si>
    <t>de 3 500 à 4 999</t>
  </si>
  <si>
    <t xml:space="preserve">de 5 000 à 9 999 </t>
  </si>
  <si>
    <t xml:space="preserve">de 10 000 à 19 999 </t>
  </si>
  <si>
    <t xml:space="preserve">de 20 000 à 29 999 </t>
  </si>
  <si>
    <t xml:space="preserve">de 30 000 à 39 999 </t>
  </si>
  <si>
    <t xml:space="preserve">de 40 000 à 49 999 </t>
  </si>
  <si>
    <t xml:space="preserve">de 50 000 à 59 999 </t>
  </si>
  <si>
    <t xml:space="preserve">de 60 000 à 79 999 </t>
  </si>
  <si>
    <t xml:space="preserve">de 80 000 à 99 999 </t>
  </si>
  <si>
    <t>de 100 000 à 149 999</t>
  </si>
  <si>
    <t xml:space="preserve">de 150 000 à 199 999 </t>
  </si>
  <si>
    <t xml:space="preserve">de 200 000 à 249 999 </t>
  </si>
  <si>
    <t>de 250 000 à 299 999</t>
  </si>
  <si>
    <t>300 000 et +</t>
  </si>
  <si>
    <t>Nombre de voix</t>
  </si>
  <si>
    <t>5% ?</t>
  </si>
  <si>
    <t>Prime majoritaire</t>
  </si>
  <si>
    <t>Sièges au quotient</t>
  </si>
  <si>
    <t>Siège plus forte moyenne</t>
  </si>
  <si>
    <t>Total</t>
  </si>
  <si>
    <t>Liste</t>
  </si>
  <si>
    <t>de 100 à 499</t>
  </si>
  <si>
    <t>de 1 à 99</t>
  </si>
  <si>
    <t>de 500 à 1499</t>
  </si>
  <si>
    <t>prime majo</t>
  </si>
  <si>
    <t>sieges restant</t>
  </si>
  <si>
    <t>quotient</t>
  </si>
  <si>
    <t>Calcul sieges quotient</t>
  </si>
  <si>
    <t>reste a pourvoir</t>
  </si>
  <si>
    <t>Rap1</t>
  </si>
  <si>
    <t>Rap2</t>
  </si>
  <si>
    <t>rap3</t>
  </si>
  <si>
    <t>rap4</t>
  </si>
  <si>
    <t>rap5</t>
  </si>
  <si>
    <t>rap6</t>
  </si>
  <si>
    <t>rap7</t>
  </si>
  <si>
    <t>rap8</t>
  </si>
  <si>
    <t>Composition du Conseil Municipal :</t>
  </si>
  <si>
    <t>Pourcentage</t>
  </si>
  <si>
    <t>Conseil communautaire</t>
  </si>
  <si>
    <t>Nom de la liste :</t>
  </si>
  <si>
    <t>Liste 1 :</t>
  </si>
  <si>
    <t>Liste 2 :</t>
  </si>
  <si>
    <t>Liste 3 :</t>
  </si>
  <si>
    <t>Liste 4 :</t>
  </si>
  <si>
    <t>Liste 5 :</t>
  </si>
  <si>
    <t>Liste 6 :</t>
  </si>
  <si>
    <t>Liste 7 :</t>
  </si>
  <si>
    <t>Liste 8 :</t>
  </si>
  <si>
    <t>Liste 9 :</t>
  </si>
  <si>
    <t>Liste 10 :</t>
  </si>
  <si>
    <t>Nombre de sièges à répartir au Conseil Municipal :</t>
  </si>
  <si>
    <t>Total hide</t>
  </si>
  <si>
    <t>Répartition des sièges pour le Conseil Communautaire :</t>
  </si>
  <si>
    <t>Nombre de sièges à répartir au Conseil Communautaire :</t>
  </si>
  <si>
    <t>Sièges plus forte moyenne</t>
  </si>
  <si>
    <t>Nombre de voix pour la répartition :</t>
  </si>
  <si>
    <t>Tour :</t>
  </si>
  <si>
    <t>Résultat :</t>
  </si>
  <si>
    <t xml:space="preserve">
Avant propos :</t>
  </si>
  <si>
    <t>La liste est-elle admise à la répartition des sièges ?</t>
  </si>
  <si>
    <r>
      <t xml:space="preserve">
Cet outil est mis à disposition par le Centre de Gestion du Finistère. Il vous suffit de </t>
    </r>
    <r>
      <rPr>
        <b/>
        <sz val="11"/>
        <color rgb="FFFFC000"/>
        <rFont val="Aptos Narrow"/>
        <family val="2"/>
        <scheme val="minor"/>
      </rPr>
      <t>compléter les cellules jaunes</t>
    </r>
    <r>
      <rPr>
        <sz val="11"/>
        <color theme="1"/>
        <rFont val="Aptos Narrow"/>
        <family val="2"/>
        <scheme val="minor"/>
      </rPr>
      <t xml:space="preserve"> pour connaître la répartition des sièges du Conseil municipal et du Conseil communautaire.
Bien que des sécurités soient mises en place, veillez à bien vérifier les données saisies. Si les cellules </t>
    </r>
    <r>
      <rPr>
        <b/>
        <sz val="11"/>
        <color theme="1"/>
        <rFont val="Aptos Narrow"/>
        <family val="2"/>
        <scheme val="minor"/>
      </rPr>
      <t>M22 ou L38</t>
    </r>
    <r>
      <rPr>
        <sz val="11"/>
        <color theme="1"/>
        <rFont val="Aptos Narrow"/>
        <family val="2"/>
        <scheme val="minor"/>
      </rPr>
      <t xml:space="preserve"> du l'onglet «REPARTITION» indiquent </t>
    </r>
    <r>
      <rPr>
        <b/>
        <sz val="11"/>
        <color theme="1"/>
        <rFont val="Aptos Narrow"/>
        <family val="2"/>
        <scheme val="minor"/>
      </rPr>
      <t>«ERREUR»</t>
    </r>
    <r>
      <rPr>
        <sz val="11"/>
        <color theme="1"/>
        <rFont val="Aptos Narrow"/>
        <family val="2"/>
        <scheme val="minor"/>
      </rPr>
      <t xml:space="preserve">, il conviendra de calculer manuellement la répartition à la plus forte moyenne pour le tableau correspondant.
</t>
    </r>
    <r>
      <rPr>
        <b/>
        <sz val="11"/>
        <color theme="1"/>
        <rFont val="Aptos Narrow"/>
        <family val="2"/>
        <scheme val="minor"/>
      </rPr>
      <t>Pour rappel :</t>
    </r>
    <r>
      <rPr>
        <sz val="11"/>
        <color theme="1"/>
        <rFont val="Aptos Narrow"/>
        <family val="2"/>
        <scheme val="minor"/>
      </rPr>
      <t xml:space="preserve">
Les listes ayant reçu </t>
    </r>
    <r>
      <rPr>
        <b/>
        <sz val="11"/>
        <color theme="1"/>
        <rFont val="Aptos Narrow"/>
        <family val="2"/>
        <scheme val="minor"/>
      </rPr>
      <t>moins de 10% des suffrages exprimés</t>
    </r>
    <r>
      <rPr>
        <sz val="11"/>
        <color theme="1"/>
        <rFont val="Aptos Narrow"/>
        <family val="2"/>
        <scheme val="minor"/>
      </rPr>
      <t xml:space="preserve"> ne sont pas admises à participer au second tour.
Au second tour ou en cas de majorité absolue d'une liste au premier tour, les listes ayant obtenu </t>
    </r>
    <r>
      <rPr>
        <b/>
        <sz val="11"/>
        <color theme="1"/>
        <rFont val="Aptos Narrow"/>
        <family val="2"/>
        <scheme val="minor"/>
      </rPr>
      <t>moins de 5% des suffrages exprimés</t>
    </r>
    <r>
      <rPr>
        <sz val="11"/>
        <color theme="1"/>
        <rFont val="Aptos Narrow"/>
        <family val="2"/>
        <scheme val="minor"/>
      </rPr>
      <t xml:space="preserve"> ne sont pas éligibles à la répartition des sièges.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</si>
</sst>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Calibri"/>
      <family val="2"/>
    </font>
    <font>
      <sz val="8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FFC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1" fillId="3" borderId="0" xfId="0" applyFont="1" applyFill="1"/>
    <xf numFmtId="0" fontId="0" fillId="3" borderId="0" xfId="0" applyFill="1"/>
    <xf numFmtId="0" fontId="0" fillId="3" borderId="0" xfId="0" applyFill="1" applyProtection="1">
      <protection hidden="1"/>
    </xf>
    <xf numFmtId="0" fontId="1" fillId="3" borderId="0" xfId="0" applyFont="1" applyFill="1" applyProtection="1">
      <protection hidden="1"/>
    </xf>
    <xf numFmtId="0" fontId="1" fillId="3" borderId="16" xfId="0" applyFont="1" applyFill="1" applyBorder="1"/>
    <xf numFmtId="0" fontId="1" fillId="4" borderId="7" xfId="0" applyFont="1" applyFill="1" applyBorder="1" applyProtection="1">
      <protection hidden="1"/>
    </xf>
    <xf numFmtId="0" fontId="1" fillId="4" borderId="15" xfId="0" applyFont="1" applyFill="1" applyBorder="1" applyProtection="1">
      <protection hidden="1"/>
    </xf>
    <xf numFmtId="0" fontId="1" fillId="4" borderId="9" xfId="0" applyFont="1" applyFill="1" applyBorder="1"/>
    <xf numFmtId="0" fontId="1" fillId="4" borderId="12" xfId="0" applyFont="1" applyFill="1" applyBorder="1"/>
    <xf numFmtId="0" fontId="1" fillId="4" borderId="7" xfId="0" applyFont="1" applyFill="1" applyBorder="1"/>
    <xf numFmtId="0" fontId="0" fillId="2" borderId="7" xfId="0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/>
      <protection hidden="1"/>
    </xf>
    <xf numFmtId="0" fontId="1" fillId="4" borderId="7" xfId="0" applyFont="1" applyFill="1" applyBorder="1" applyAlignment="1" applyProtection="1">
      <alignment vertical="center" wrapText="1"/>
      <protection hidden="1"/>
    </xf>
    <xf numFmtId="0" fontId="5" fillId="4" borderId="7" xfId="0" applyFont="1" applyFill="1" applyBorder="1" applyAlignment="1" applyProtection="1">
      <alignment vertical="center" wrapText="1"/>
      <protection hidden="1"/>
    </xf>
    <xf numFmtId="0" fontId="4" fillId="0" borderId="17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1" fillId="4" borderId="11" xfId="0" applyFont="1" applyFill="1" applyBorder="1" applyAlignment="1" applyProtection="1">
      <alignment vertical="center" wrapText="1"/>
      <protection hidden="1"/>
    </xf>
    <xf numFmtId="0" fontId="1" fillId="5" borderId="7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0" fillId="6" borderId="11" xfId="0" applyFill="1" applyBorder="1" applyProtection="1">
      <protection hidden="1"/>
    </xf>
    <xf numFmtId="0" fontId="0" fillId="2" borderId="14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1" fillId="4" borderId="7" xfId="0" applyFont="1" applyFill="1" applyBorder="1" applyAlignment="1" applyProtection="1">
      <alignment vertical="center"/>
      <protection hidden="1"/>
    </xf>
    <xf numFmtId="0" fontId="1" fillId="4" borderId="9" xfId="0" applyFont="1" applyFill="1" applyBorder="1" applyAlignment="1" applyProtection="1">
      <alignment vertical="center"/>
      <protection hidden="1"/>
    </xf>
    <xf numFmtId="0" fontId="0" fillId="4" borderId="18" xfId="0" applyFill="1" applyBorder="1" applyProtection="1">
      <protection hidden="1"/>
    </xf>
    <xf numFmtId="0" fontId="0" fillId="4" borderId="9" xfId="0" applyFill="1" applyBorder="1" applyProtection="1">
      <protection hidden="1"/>
    </xf>
    <xf numFmtId="0" fontId="1" fillId="7" borderId="11" xfId="0" applyFont="1" applyFill="1" applyBorder="1" applyAlignment="1" applyProtection="1">
      <alignment vertical="center" wrapText="1"/>
      <protection hidden="1"/>
    </xf>
    <xf numFmtId="0" fontId="1" fillId="7" borderId="7" xfId="0" applyFont="1" applyFill="1" applyBorder="1" applyAlignment="1" applyProtection="1">
      <alignment vertical="center" wrapText="1"/>
      <protection hidden="1"/>
    </xf>
    <xf numFmtId="0" fontId="1" fillId="4" borderId="18" xfId="0" applyFont="1" applyFill="1" applyBorder="1" applyAlignment="1" applyProtection="1">
      <alignment vertical="center" wrapText="1"/>
      <protection hidden="1"/>
    </xf>
    <xf numFmtId="0" fontId="0" fillId="4" borderId="7" xfId="0" applyFill="1" applyBorder="1" applyProtection="1">
      <protection hidden="1"/>
    </xf>
    <xf numFmtId="0" fontId="1" fillId="7" borderId="9" xfId="0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" fontId="0" fillId="0" borderId="0" xfId="0" applyNumberFormat="1" applyProtection="1">
      <protection hidden="1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2" borderId="12" xfId="0" applyFill="1" applyBorder="1" applyAlignment="1" applyProtection="1">
      <alignment horizontal="center" vertical="center"/>
      <protection locked="0"/>
    </xf>
    <xf numFmtId="10" fontId="0" fillId="0" borderId="12" xfId="0" applyNumberForma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7" fillId="0" borderId="13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1" fillId="0" borderId="8" xfId="0" applyFont="1" applyBorder="1" applyAlignment="1" applyProtection="1">
      <alignment horizontal="center" vertical="center" wrapText="1"/>
      <protection hidden="1"/>
    </xf>
    <xf numFmtId="0" fontId="6" fillId="8" borderId="7" xfId="0" applyFont="1" applyFill="1" applyBorder="1" applyAlignment="1" applyProtection="1">
      <alignment horizontal="center" vertical="center" wrapText="1"/>
      <protection hidden="1"/>
    </xf>
    <xf numFmtId="0" fontId="1" fillId="4" borderId="9" xfId="0" applyFont="1" applyFill="1" applyBorder="1" applyAlignment="1" applyProtection="1">
      <alignment vertical="center" wrapText="1"/>
      <protection hidden="1"/>
    </xf>
    <xf numFmtId="0" fontId="7" fillId="0" borderId="14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0" fillId="3" borderId="9" xfId="0" applyFill="1" applyBorder="1" applyAlignment="1">
      <alignment vertical="top" wrapText="1"/>
    </xf>
    <xf numFmtId="0" fontId="1" fillId="3" borderId="18" xfId="0" applyFont="1" applyFill="1" applyBorder="1" applyAlignment="1">
      <alignment horizontal="center" vertical="top" wrapText="1"/>
    </xf>
    <xf numFmtId="0" fontId="8" fillId="0" borderId="0" xfId="0" applyFont="1" applyProtection="1">
      <protection hidden="1"/>
    </xf>
    <xf numFmtId="0" fontId="1" fillId="6" borderId="7" xfId="0" applyFont="1" applyFill="1" applyBorder="1" applyProtection="1">
      <protection hidden="1"/>
    </xf>
    <xf numFmtId="0" fontId="0" fillId="6" borderId="9" xfId="0" applyFill="1" applyBorder="1" applyProtection="1">
      <protection hidden="1"/>
    </xf>
  </cellXfs>
  <cellStyles count="1">
    <cellStyle name="Normal" xfId="0" builtinId="0"/>
  </cellStyles>
  <dxfs count="22">
    <dxf>
      <font>
        <color rgb="FF0061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border>
        <left/>
        <right/>
        <top/>
        <bottom/>
        <vertical/>
        <horizontal/>
      </border>
    </dxf>
    <dxf>
      <font>
        <color theme="9" tint="-0.499984740745262"/>
      </font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2" tint="-9.9948118533890809E-2"/>
      </font>
    </dxf>
    <dxf>
      <font>
        <color theme="2"/>
      </font>
    </dxf>
    <dxf>
      <font>
        <color theme="2"/>
      </font>
    </dxf>
    <dxf>
      <font>
        <strike val="0"/>
        <color theme="0"/>
      </font>
    </dxf>
    <dxf>
      <font>
        <color theme="2" tint="-9.9948118533890809E-2"/>
      </font>
    </dxf>
    <dxf>
      <font>
        <color theme="0"/>
      </font>
    </dxf>
    <dxf>
      <font>
        <b/>
        <i val="0"/>
        <strike val="0"/>
        <color theme="9" tint="-0.499984740745262"/>
      </font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278131</xdr:colOff>
      <xdr:row>2</xdr:row>
      <xdr:rowOff>15240</xdr:rowOff>
    </xdr:from>
    <xdr:to>
      <xdr:col>6</xdr:col>
      <xdr:colOff>478155</xdr:colOff>
      <xdr:row>7</xdr:row>
      <xdr:rowOff>175260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49A2E9AB-3970-AF67-E90D-7DCCB65C99CB}"/>
            </a:ext>
          </a:extLst>
        </xdr:cNvPr>
        <xdr:cNvSpPr txBox="1"/>
      </xdr:nvSpPr>
      <xdr:spPr>
        <a:xfrm>
          <a:off x="9605011" y="2621280"/>
          <a:ext cx="2699384" cy="10972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200"/>
            <a:t>Sélectionnez la</a:t>
          </a:r>
          <a:r>
            <a:rPr lang="fr-FR" sz="1200" baseline="0"/>
            <a:t> strate de population de la commune dans la liste et s</a:t>
          </a:r>
          <a:r>
            <a:rPr lang="fr-FR" sz="1200"/>
            <a:t>aisissez le nombre de sièges attribués à la commune pour</a:t>
          </a:r>
          <a:r>
            <a:rPr lang="fr-FR" sz="1200" baseline="0"/>
            <a:t> la composition du Conseil Communautaire</a:t>
          </a:r>
        </a:p>
        <a:p>
          <a:endParaRPr lang="fr-FR" sz="1100"/>
        </a:p>
      </xdr:txBody>
    </xdr:sp>
    <xdr:clientData/>
  </xdr:twoCellAnchor>
  <xdr:twoCellAnchor>
    <xdr:from>
      <xdr:col>3</xdr:col>
      <xdr:colOff>121920</xdr:colOff>
      <xdr:row>4</xdr:row>
      <xdr:rowOff>47626</xdr:rowOff>
    </xdr:from>
    <xdr:to>
      <xdr:col>4</xdr:col>
      <xdr:colOff>179070</xdr:colOff>
      <xdr:row>5</xdr:row>
      <xdr:rowOff>104776</xdr:rowOff>
    </xdr:to>
    <xdr:sp macro="" textlink="">
      <xdr:nvSpPr>
        <xdr:cNvPr id="3" name="Flèche : gauche 2">
          <a:extLst>
            <a:ext uri="{FF2B5EF4-FFF2-40B4-BE49-F238E27FC236}">
              <a16:creationId xmlns:a16="http://schemas.microsoft.com/office/drawing/2014/main" id="{1A2A743C-93C3-D128-6DBB-BBBD01F1DF1F}"/>
            </a:ext>
          </a:extLst>
        </xdr:cNvPr>
        <xdr:cNvSpPr/>
      </xdr:nvSpPr>
      <xdr:spPr>
        <a:xfrm>
          <a:off x="8663940" y="3027046"/>
          <a:ext cx="842010" cy="247650"/>
        </a:xfrm>
        <a:prstGeom prst="leftArrow">
          <a:avLst/>
        </a:prstGeom>
        <a:solidFill>
          <a:schemeClr val="tx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2F5BD-AA0B-4B8E-A7BA-02ED64292A0A}">
  <dimension ref="B1:C19"/>
  <sheetViews>
    <sheetView tabSelected="1" zoomScaleNormal="100" workbookViewId="0">
      <selection activeCell="J15" sqref="J15"/>
    </sheetView>
  </sheetViews>
  <sheetFormatPr baseColWidth="10" defaultColWidth="11.42578125" defaultRowHeight="15" x14ac:dyDescent="0.25"/>
  <cols>
    <col min="1" max="1" width="11.42578125" style="14"/>
    <col min="2" max="2" width="26.42578125" style="14" customWidth="1"/>
    <col min="3" max="3" width="86.7109375" style="14" customWidth="1"/>
    <col min="4" max="4" width="11.42578125" style="14"/>
    <col min="5" max="5" width="25" style="14" customWidth="1"/>
    <col min="6" max="16384" width="11.42578125" style="14"/>
  </cols>
  <sheetData>
    <row r="1" spans="2:3" ht="15.75" thickBot="1" x14ac:dyDescent="0.3"/>
    <row r="2" spans="2:3" ht="223.5" customHeight="1" thickBot="1" x14ac:dyDescent="0.3">
      <c r="B2" s="69" t="s">
        <v>62</v>
      </c>
      <c r="C2" s="68" t="s">
        <v>64</v>
      </c>
    </row>
    <row r="3" spans="2:3" x14ac:dyDescent="0.25">
      <c r="B3" s="13"/>
    </row>
    <row r="4" spans="2:3" ht="15.75" thickBot="1" x14ac:dyDescent="0.3">
      <c r="B4" s="15"/>
      <c r="C4" s="15"/>
    </row>
    <row r="5" spans="2:3" ht="15.75" thickBot="1" x14ac:dyDescent="0.3">
      <c r="B5" s="18" t="s">
        <v>0</v>
      </c>
      <c r="C5" s="23"/>
    </row>
    <row r="6" spans="2:3" ht="15.75" thickBot="1" x14ac:dyDescent="0.3">
      <c r="B6" s="19" t="s">
        <v>42</v>
      </c>
      <c r="C6" s="46"/>
    </row>
    <row r="7" spans="2:3" x14ac:dyDescent="0.25">
      <c r="B7" s="16"/>
    </row>
    <row r="8" spans="2:3" ht="15.75" thickBot="1" x14ac:dyDescent="0.3">
      <c r="B8" s="16"/>
    </row>
    <row r="9" spans="2:3" ht="15.75" thickBot="1" x14ac:dyDescent="0.3">
      <c r="B9" s="17"/>
      <c r="C9" s="20" t="s">
        <v>43</v>
      </c>
    </row>
    <row r="10" spans="2:3" ht="15.75" thickBot="1" x14ac:dyDescent="0.3">
      <c r="B10" s="21" t="s">
        <v>44</v>
      </c>
      <c r="C10" s="33"/>
    </row>
    <row r="11" spans="2:3" ht="15.75" thickBot="1" x14ac:dyDescent="0.3">
      <c r="B11" s="22" t="s">
        <v>45</v>
      </c>
      <c r="C11" s="34"/>
    </row>
    <row r="12" spans="2:3" ht="15.75" thickBot="1" x14ac:dyDescent="0.3">
      <c r="B12" s="21" t="s">
        <v>46</v>
      </c>
      <c r="C12" s="33"/>
    </row>
    <row r="13" spans="2:3" ht="15.75" thickBot="1" x14ac:dyDescent="0.3">
      <c r="B13" s="22" t="s">
        <v>47</v>
      </c>
      <c r="C13" s="34"/>
    </row>
    <row r="14" spans="2:3" ht="15.75" thickBot="1" x14ac:dyDescent="0.3">
      <c r="B14" s="21" t="s">
        <v>48</v>
      </c>
      <c r="C14" s="33"/>
    </row>
    <row r="15" spans="2:3" ht="15.75" thickBot="1" x14ac:dyDescent="0.3">
      <c r="B15" s="22" t="s">
        <v>49</v>
      </c>
      <c r="C15" s="34"/>
    </row>
    <row r="16" spans="2:3" ht="15.75" thickBot="1" x14ac:dyDescent="0.3">
      <c r="B16" s="21" t="s">
        <v>50</v>
      </c>
      <c r="C16" s="33"/>
    </row>
    <row r="17" spans="2:3" ht="15.75" thickBot="1" x14ac:dyDescent="0.3">
      <c r="B17" s="22" t="s">
        <v>51</v>
      </c>
      <c r="C17" s="34"/>
    </row>
    <row r="18" spans="2:3" ht="15.75" thickBot="1" x14ac:dyDescent="0.3">
      <c r="B18" s="21" t="s">
        <v>52</v>
      </c>
      <c r="C18" s="33"/>
    </row>
    <row r="19" spans="2:3" ht="15.75" thickBot="1" x14ac:dyDescent="0.3">
      <c r="B19" s="22" t="s">
        <v>53</v>
      </c>
      <c r="C19" s="34"/>
    </row>
  </sheetData>
  <sheetProtection algorithmName="SHA-512" hashValue="wAywnzqjv39n+bXIBmi267v4PXSPV1h9h3BGtXxYhlyZ357tQebjqjLvL/wPzO7P20TL1BVxIblQVq8cjFf20Q==" saltValue="HR6zhJjbEeDKiA/8HShtAA==" spinCount="100000" sheet="1" objects="1" scenarios="1"/>
  <phoneticPr fontId="3" type="noConversion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73A65F4-C8EB-40FE-8F3A-58FAFABD22F9}">
          <x14:formula1>
            <xm:f>TABLE!$A$1:$A$19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2C555-2F0A-4DFC-860A-7525289951B3}">
  <dimension ref="B1:BA38"/>
  <sheetViews>
    <sheetView topLeftCell="A2" zoomScale="85" zoomScaleNormal="85" workbookViewId="0">
      <selection activeCell="C9" sqref="C9"/>
    </sheetView>
  </sheetViews>
  <sheetFormatPr baseColWidth="10" defaultColWidth="11.42578125" defaultRowHeight="15" x14ac:dyDescent="0.25"/>
  <cols>
    <col min="1" max="1" width="11.42578125" style="11"/>
    <col min="2" max="2" width="45.140625" style="11" customWidth="1"/>
    <col min="3" max="3" width="16.5703125" style="11" customWidth="1"/>
    <col min="4" max="4" width="23.42578125" style="11" customWidth="1"/>
    <col min="5" max="5" width="34.5703125" style="11" customWidth="1"/>
    <col min="6" max="6" width="14.85546875" style="11" hidden="1" customWidth="1"/>
    <col min="7" max="7" width="16.5703125" style="11" hidden="1" customWidth="1"/>
    <col min="8" max="8" width="14.7109375" style="11" customWidth="1"/>
    <col min="9" max="9" width="13" style="11" hidden="1" customWidth="1"/>
    <col min="10" max="10" width="16.7109375" style="11" bestFit="1" customWidth="1"/>
    <col min="11" max="11" width="17.85546875" style="11" bestFit="1" customWidth="1"/>
    <col min="12" max="12" width="17.5703125" style="11" customWidth="1"/>
    <col min="13" max="13" width="15.5703125" style="11" hidden="1" customWidth="1"/>
    <col min="14" max="14" width="14.7109375" style="11" hidden="1" customWidth="1"/>
    <col min="15" max="15" width="9.28515625" style="11" hidden="1" customWidth="1"/>
    <col min="16" max="18" width="7.42578125" style="11" hidden="1" customWidth="1"/>
    <col min="19" max="19" width="5.42578125" style="11" hidden="1" customWidth="1"/>
    <col min="20" max="23" width="7.42578125" style="11" hidden="1" customWidth="1"/>
    <col min="24" max="24" width="5" style="11" hidden="1" customWidth="1"/>
    <col min="25" max="28" width="7.42578125" style="11" hidden="1" customWidth="1"/>
    <col min="29" max="29" width="5" style="11" hidden="1" customWidth="1"/>
    <col min="30" max="33" width="7.42578125" style="11" hidden="1" customWidth="1"/>
    <col min="34" max="34" width="5" style="11" hidden="1" customWidth="1"/>
    <col min="35" max="38" width="7.42578125" style="11" hidden="1" customWidth="1"/>
    <col min="39" max="39" width="5" style="11" hidden="1" customWidth="1"/>
    <col min="40" max="43" width="7.42578125" style="11" hidden="1" customWidth="1"/>
    <col min="44" max="44" width="5" style="11" hidden="1" customWidth="1"/>
    <col min="45" max="48" width="7.42578125" style="11" hidden="1" customWidth="1"/>
    <col min="49" max="49" width="5" style="11" hidden="1" customWidth="1"/>
    <col min="50" max="53" width="7.42578125" style="11" hidden="1" customWidth="1"/>
    <col min="54" max="16384" width="11.42578125" style="11"/>
  </cols>
  <sheetData>
    <row r="1" spans="2:53" ht="15.75" thickBot="1" x14ac:dyDescent="0.3"/>
    <row r="2" spans="2:53" ht="48.75" customHeight="1" thickBot="1" x14ac:dyDescent="0.3">
      <c r="B2" s="26" t="s">
        <v>54</v>
      </c>
      <c r="D2" s="26" t="s">
        <v>60</v>
      </c>
      <c r="E2" s="47"/>
      <c r="F2" s="12"/>
    </row>
    <row r="3" spans="2:53" ht="26.25" customHeight="1" thickBot="1" x14ac:dyDescent="0.45">
      <c r="B3" s="24" t="str">
        <f>IF(F3="","",VLOOKUP(F3,TABLE!A1:B19,2,FALSE))</f>
        <v/>
      </c>
      <c r="F3" s="11" t="str">
        <f>IF(ISBLANK(CONSIGNES!C5),"",CONSIGNES!C5)</f>
        <v/>
      </c>
      <c r="O3" s="11" t="e">
        <f>ROUNDUP(B3/2,0)</f>
        <v>#VALUE!</v>
      </c>
      <c r="P3" s="11" t="e">
        <f>ROUNDDOWN(B3/2,0)</f>
        <v>#VALUE!</v>
      </c>
    </row>
    <row r="4" spans="2:53" ht="60" customHeight="1" thickBot="1" x14ac:dyDescent="0.45">
      <c r="B4" s="27"/>
      <c r="D4" s="26" t="s">
        <v>61</v>
      </c>
      <c r="E4" s="64" t="str" cm="1">
        <f t="array" ref="E4">IF(ISBLANK(C9),"",IF(OR(MAX(D9:D18)&gt;50%,E2=2),_xlfn.IFS(MAX($D$9:$D$18)=D9,B9,MAX($D$9:$D$18)=D10,B10,MAX($D$9:$D$18)=D11,B11,MAX($D$9:$D$18)=D12,B12,MAX($D$9:$D$18)=D13,B13,MAX($D$9:$D$18)=D14,B14,MAX($D$9:$D$18)=D15,B15,MAX($D$9:$D$18)=D16,B16,MAX($D$9:$D$18)=D17,B17,MAX($D$9:$D$18)=D18,B18),"Deuxième tour"))</f>
        <v/>
      </c>
      <c r="F4" s="11" t="str">
        <f>IF(ISBLANK(CONSIGNES!C6),"",CONSIGNES!C6)</f>
        <v/>
      </c>
      <c r="N4" s="11" t="s">
        <v>27</v>
      </c>
      <c r="O4" s="11" t="e">
        <f>IF(B3&gt;4,O3,P3)</f>
        <v>#VALUE!</v>
      </c>
    </row>
    <row r="5" spans="2:53" x14ac:dyDescent="0.25">
      <c r="N5" s="11" t="s">
        <v>28</v>
      </c>
      <c r="O5" s="11" t="e">
        <f>ROUNDDOWN(B3/2,0)</f>
        <v>#VALUE!</v>
      </c>
    </row>
    <row r="6" spans="2:53" x14ac:dyDescent="0.25">
      <c r="D6" s="12"/>
      <c r="F6" s="11" t="str">
        <f>IF(ISBLANK(C9),"",IF(OR(MAX(D9:D18)&gt;50%,E2=2),"","Deuxième tour"))</f>
        <v/>
      </c>
      <c r="N6" s="11" t="s">
        <v>29</v>
      </c>
      <c r="O6" s="11" t="e">
        <f>ROUNDUP(P6,0)</f>
        <v>#VALUE!</v>
      </c>
      <c r="P6" s="11" t="e">
        <f>(F19/O5)</f>
        <v>#VALUE!</v>
      </c>
    </row>
    <row r="7" spans="2:53" ht="15.75" thickBot="1" x14ac:dyDescent="0.3">
      <c r="B7" s="12" t="s">
        <v>40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1" t="s">
        <v>31</v>
      </c>
      <c r="O7" s="11" t="e">
        <f>SUM(O5-J20)</f>
        <v>#VALUE!</v>
      </c>
      <c r="R7" s="11" t="e">
        <f>SUM(R9:R18)</f>
        <v>#VALUE!</v>
      </c>
      <c r="T7" s="11" t="e">
        <f>(O7-R7)</f>
        <v>#VALUE!</v>
      </c>
      <c r="W7" s="11" t="e">
        <f>SUM(W9:W18)</f>
        <v>#VALUE!</v>
      </c>
      <c r="Y7" s="11" t="e">
        <f>(T7-W7)</f>
        <v>#VALUE!</v>
      </c>
      <c r="AB7" s="11" t="e">
        <f>SUM(AB9:AB18)</f>
        <v>#VALUE!</v>
      </c>
      <c r="AD7" s="11" t="e">
        <f>(Y7-AB7)</f>
        <v>#VALUE!</v>
      </c>
      <c r="AG7" s="11" t="e">
        <f>SUM(AG9:AG18)</f>
        <v>#VALUE!</v>
      </c>
      <c r="AI7" s="11" t="e">
        <f>(AD7-AG7)</f>
        <v>#VALUE!</v>
      </c>
      <c r="AL7" s="11" t="e">
        <f>SUM(AL9:AL18)</f>
        <v>#VALUE!</v>
      </c>
      <c r="AN7" s="11" t="e">
        <f>(AI7-AL7)</f>
        <v>#VALUE!</v>
      </c>
      <c r="AQ7" s="11" t="e">
        <f>SUM(AQ9:AQ18)</f>
        <v>#VALUE!</v>
      </c>
      <c r="AS7" s="11" t="e">
        <f>(AN7-AQ7)</f>
        <v>#VALUE!</v>
      </c>
      <c r="AV7" s="11" t="e">
        <f>SUM(AV9:AV18)</f>
        <v>#VALUE!</v>
      </c>
      <c r="AX7" s="11" t="e">
        <f>(AS7-AV7)</f>
        <v>#VALUE!</v>
      </c>
      <c r="BA7" s="11" t="e">
        <f>SUM(BA9:BA18)</f>
        <v>#VALUE!</v>
      </c>
    </row>
    <row r="8" spans="2:53" s="28" customFormat="1" ht="30" customHeight="1" thickBot="1" x14ac:dyDescent="0.3">
      <c r="B8" s="25" t="s">
        <v>23</v>
      </c>
      <c r="C8" s="25" t="s">
        <v>17</v>
      </c>
      <c r="D8" s="25" t="s">
        <v>41</v>
      </c>
      <c r="E8" s="25" t="s">
        <v>63</v>
      </c>
      <c r="F8" s="39"/>
      <c r="G8" s="40" t="s">
        <v>18</v>
      </c>
      <c r="H8" s="29" t="s">
        <v>19</v>
      </c>
      <c r="I8" s="39" t="s">
        <v>30</v>
      </c>
      <c r="J8" s="25" t="s">
        <v>20</v>
      </c>
      <c r="K8" s="25" t="s">
        <v>21</v>
      </c>
      <c r="L8" s="65" t="s">
        <v>22</v>
      </c>
      <c r="M8" s="40" t="s">
        <v>55</v>
      </c>
    </row>
    <row r="9" spans="2:53" ht="15.75" x14ac:dyDescent="0.25">
      <c r="B9" s="62" t="str">
        <f>IF(ISBLANK(CONSIGNES!C10),"",CONSIGNES!C10)</f>
        <v/>
      </c>
      <c r="C9" s="49"/>
      <c r="D9" s="50" t="str">
        <f>IF(ISBLANK(C9),"",SUM(C9/C19))</f>
        <v/>
      </c>
      <c r="E9" s="51" t="str" cm="1">
        <f t="array" ref="E9">IF(F6="Deuxième tour",L9,_xlfn.IFS(G9="","",G9="0","NON",G9&lt;&gt;"0","OUI"))</f>
        <v/>
      </c>
      <c r="F9" s="44">
        <f>IF(G9="0",0,C9)</f>
        <v>0</v>
      </c>
      <c r="G9" s="52" t="str" cm="1">
        <f t="array" ref="G9">_xlfn.IFS(C9="","",(C9/C19)&gt;0.05,"1",(C9/C19)&lt;=0.05,"0")</f>
        <v/>
      </c>
      <c r="H9" s="44" t="str">
        <f>IF(OR(MAX(D9:D18)&gt;50%,E2=2),IF(G9&gt;0,IF(C9=MAX(C9:C18),O4,0),""),"")</f>
        <v/>
      </c>
      <c r="I9" s="52" t="str" cm="1">
        <f t="array" ref="I9">_xlfn.IFS(G9="","0",G9="0","0",G9="1",C9/O6)</f>
        <v>0</v>
      </c>
      <c r="J9" s="53" t="str">
        <f>IF(OR(MAX(D9:D18)&gt;50%,E2=2),ROUNDDOWN(I9,0),"")</f>
        <v/>
      </c>
      <c r="K9" s="52" t="str">
        <f>IF(OR(MAX(D9:D18)&gt;50%,E2=2),SUM(R9+W9+AB9+AG9+AL9+AQ9+AV9),"")</f>
        <v/>
      </c>
      <c r="L9" s="66" t="str">
        <f>IF(G9="","",IF(G9=0,"",M9))</f>
        <v/>
      </c>
      <c r="M9" s="52" t="str">
        <f>IF(OR(MAX(D9:D18)&gt;50%,E2=2),(H9+J9+K9),IF(ISBLANK(C9),"",IF((D9)&gt;10%,"Deuxième tour","Éliminé")))</f>
        <v/>
      </c>
      <c r="N9" s="11" t="s">
        <v>32</v>
      </c>
      <c r="O9" s="45" t="e">
        <f>F9/(J9+1)</f>
        <v>#VALUE!</v>
      </c>
      <c r="P9" s="11" t="e">
        <f>IF(O7&gt;0,1,0)</f>
        <v>#VALUE!</v>
      </c>
      <c r="Q9" s="11" t="e">
        <f>IF(O9=MAX(O9:O18),1,0)</f>
        <v>#VALUE!</v>
      </c>
      <c r="R9" s="11" t="e">
        <f>IF(O7&gt;0,IF(Q9&lt;1,0,Q9),0)</f>
        <v>#VALUE!</v>
      </c>
      <c r="S9" s="11" t="s">
        <v>33</v>
      </c>
      <c r="T9" s="11" t="e">
        <f t="shared" ref="T9:T18" si="0">ROUNDDOWN(C9/(J9+R9+1),0)</f>
        <v>#VALUE!</v>
      </c>
      <c r="U9" s="11" t="e">
        <f>IF(T7&gt;0,1,0)</f>
        <v>#VALUE!</v>
      </c>
      <c r="V9" s="11" t="e">
        <f>IF(T9=MAX(T9:T18),1,0)</f>
        <v>#VALUE!</v>
      </c>
      <c r="W9" s="11" t="e">
        <f>IF(T7&gt;0,IF(V9&lt;1,0,V9),0)</f>
        <v>#VALUE!</v>
      </c>
      <c r="X9" s="11" t="s">
        <v>34</v>
      </c>
      <c r="Y9" s="11" t="e">
        <f t="shared" ref="Y9:Y18" si="1">ROUNDDOWN(C9/(J9+R9+W9+1),0)</f>
        <v>#VALUE!</v>
      </c>
      <c r="Z9" s="11" t="e">
        <f>IF(Y7&gt;0,1,0)</f>
        <v>#VALUE!</v>
      </c>
      <c r="AA9" s="11" t="e">
        <f>IF(Y9=MAX(Y9:Y18),1,0)</f>
        <v>#VALUE!</v>
      </c>
      <c r="AB9" s="11" t="e">
        <f>IF(Y7&gt;0,IF(AA9&lt;1,0,AA9),0)</f>
        <v>#VALUE!</v>
      </c>
      <c r="AC9" s="11" t="s">
        <v>35</v>
      </c>
      <c r="AD9" s="11" t="e">
        <f t="shared" ref="AD9:AD18" si="2">ROUNDDOWN(C9/(J9+R9+W9+AB9+1),0)</f>
        <v>#VALUE!</v>
      </c>
      <c r="AE9" s="11" t="e">
        <f>IF(AD7&gt;0,1,0)</f>
        <v>#VALUE!</v>
      </c>
      <c r="AF9" s="11" t="e">
        <f>IF(AD9=MAX(AD9:AD18),1,0)</f>
        <v>#VALUE!</v>
      </c>
      <c r="AG9" s="11" t="e">
        <f>IF(AD7&gt;0,IF(AF9&lt;1,0,AF9),0)</f>
        <v>#VALUE!</v>
      </c>
      <c r="AH9" s="11" t="s">
        <v>36</v>
      </c>
      <c r="AI9" s="11" t="e">
        <f t="shared" ref="AI9:AI18" si="3">ROUNDDOWN(C9/(J9+R9+W9+AB9+AG9+1),0)</f>
        <v>#VALUE!</v>
      </c>
      <c r="AJ9" s="11" t="e">
        <f>IF(AI7&gt;0,1,0)</f>
        <v>#VALUE!</v>
      </c>
      <c r="AK9" s="11" t="e">
        <f>IF(AI9=MAX(AI9:AI18),1,0)</f>
        <v>#VALUE!</v>
      </c>
      <c r="AL9" s="11" t="e">
        <f>IF(AI7&gt;0,IF(AK9&lt;1,0,AK9),0)</f>
        <v>#VALUE!</v>
      </c>
      <c r="AM9" s="11" t="s">
        <v>37</v>
      </c>
      <c r="AN9" s="11" t="e">
        <f t="shared" ref="AN9:AN18" si="4">ROUNDDOWN(C9/(J9+R9+W9+AB9+AG9+AL9+1),0)</f>
        <v>#VALUE!</v>
      </c>
      <c r="AO9" s="11" t="e">
        <f>IF(AN7&gt;0,1,0)</f>
        <v>#VALUE!</v>
      </c>
      <c r="AP9" s="11" t="e">
        <f>IF(AN9=MAX(AN9:AN18),1,0)</f>
        <v>#VALUE!</v>
      </c>
      <c r="AQ9" s="11" t="e">
        <f>IF(AN7&gt;0,IF(AP9&lt;1,0,AP9),0)</f>
        <v>#VALUE!</v>
      </c>
      <c r="AR9" s="11" t="s">
        <v>38</v>
      </c>
      <c r="AS9" s="11" t="e">
        <f t="shared" ref="AS9:AS18" si="5">ROUNDDOWN(C9/(J9+R9+W9+AB9+AG9+AL9+AQ9+1),0)</f>
        <v>#VALUE!</v>
      </c>
      <c r="AT9" s="11" t="e">
        <f>IF(AS7&gt;0,1,0)</f>
        <v>#VALUE!</v>
      </c>
      <c r="AU9" s="11" t="e">
        <f>IF(AS9=MAX(AS9:AS18),1,0)</f>
        <v>#VALUE!</v>
      </c>
      <c r="AV9" s="11" t="e">
        <f>IF(AS7&gt;0,IF(AU9&lt;1,0,AU9),0)</f>
        <v>#VALUE!</v>
      </c>
      <c r="AW9" s="11" t="s">
        <v>39</v>
      </c>
      <c r="AX9" s="11" t="e">
        <f t="shared" ref="AX9:AX18" si="6">ROUNDDOWN(C9/(J9+R9+W9+AB9+AG9+AL9+AQ9+AV9+1),0)</f>
        <v>#VALUE!</v>
      </c>
      <c r="AY9" s="11" t="e">
        <f>IF(AX7&gt;0,1,0)</f>
        <v>#VALUE!</v>
      </c>
      <c r="AZ9" s="11" t="e">
        <f>IF(AX9=MAX(AX9:AX18),1,0)</f>
        <v>#VALUE!</v>
      </c>
      <c r="BA9" s="11" t="e">
        <f>IF(AX7&gt;0,IF(AZ9&lt;1,0,AZ9),0)</f>
        <v>#VALUE!</v>
      </c>
    </row>
    <row r="10" spans="2:53" ht="15.75" x14ac:dyDescent="0.25">
      <c r="B10" s="62" t="str">
        <f>IF(ISBLANK(CONSIGNES!C11),"",CONSIGNES!C11)</f>
        <v/>
      </c>
      <c r="C10" s="49"/>
      <c r="D10" s="50" t="str">
        <f>IF(ISBLANK(C10),"",SUM(C10/C19))</f>
        <v/>
      </c>
      <c r="E10" s="48" t="str" cm="1">
        <f t="array" ref="E10">IF(F6="Deuxième tour",L10,_xlfn.IFS(G10="","",G10="0","NON",G10&lt;&gt;"0","OUI"))</f>
        <v/>
      </c>
      <c r="F10" s="44">
        <f t="shared" ref="F10:F18" si="7">IF(G10="0",0,C10)</f>
        <v>0</v>
      </c>
      <c r="G10" s="52" t="str" cm="1">
        <f t="array" ref="G10">_xlfn.IFS(C10="","",(C10/C19)&gt;0.05,"1",(C10/C19)&lt;=0.05,"0")</f>
        <v/>
      </c>
      <c r="H10" s="44" t="str">
        <f>IF(OR(MAX(D9:D18)&gt;50%,E2=2),IF(G10&gt;0,IF(C10=MAX(C9:C18),O4,0),""),"")</f>
        <v/>
      </c>
      <c r="I10" s="52" t="str" cm="1">
        <f t="array" ref="I10">_xlfn.IFS(G10="","0",G10="0","0",G10="1",C10/O6)</f>
        <v>0</v>
      </c>
      <c r="J10" s="52" t="str">
        <f>IF(OR(MAX(D9:D18)&gt;50%,E2=2),ROUNDDOWN(I10,0),"")</f>
        <v/>
      </c>
      <c r="K10" s="52" t="str">
        <f>IF(OR(MAX(D9:D18)&gt;50%,E2=2),SUM(R10+W10+AB10+AG10+AL10+AQ10+AV10),"")</f>
        <v/>
      </c>
      <c r="L10" s="66" t="str">
        <f>IF(G10="","",IF(G10=0,"",M10))</f>
        <v/>
      </c>
      <c r="M10" s="52" t="str">
        <f>IF(OR(MAX(D9:D18)&gt;50%,E2=2),(H10+J10+K10),IF(ISBLANK(C10),"",IF((D10)&gt;10%,"Deuxième tour","Éliminé")))</f>
        <v/>
      </c>
      <c r="O10" s="45" t="e">
        <f t="shared" ref="O10:O18" si="8">F10/(J10+1)</f>
        <v>#VALUE!</v>
      </c>
      <c r="P10" s="11" t="e">
        <f>IF(O7&gt;0,1,0)</f>
        <v>#VALUE!</v>
      </c>
      <c r="Q10" s="11" t="e">
        <f>IF(O10=MAX(O9:O18),1,0)</f>
        <v>#VALUE!</v>
      </c>
      <c r="R10" s="11" t="e">
        <f t="shared" ref="R10" si="9">IF(O7&gt;0,IF(Q10&lt;1,0,Q10),0)</f>
        <v>#VALUE!</v>
      </c>
      <c r="T10" s="11" t="e">
        <f t="shared" si="0"/>
        <v>#VALUE!</v>
      </c>
      <c r="U10" s="11" t="e">
        <f>IF(T7&gt;0,1,0)</f>
        <v>#VALUE!</v>
      </c>
      <c r="V10" s="11" t="e">
        <f>IF(T10=MAX(T9:T18),1,0)</f>
        <v>#VALUE!</v>
      </c>
      <c r="W10" s="11" t="e">
        <f t="shared" ref="W10" si="10">IF(T7&gt;0,IF(V10&lt;1,0,V10),0)</f>
        <v>#VALUE!</v>
      </c>
      <c r="Y10" s="11" t="e">
        <f t="shared" si="1"/>
        <v>#VALUE!</v>
      </c>
      <c r="Z10" s="11" t="e">
        <f>IF(Y7&gt;0,1,0)</f>
        <v>#VALUE!</v>
      </c>
      <c r="AA10" s="11" t="e">
        <f>IF(Y10=MAX(Y9:Y18),1,0)</f>
        <v>#VALUE!</v>
      </c>
      <c r="AB10" s="11" t="e">
        <f t="shared" ref="AB10" si="11">IF(Y7&gt;0,IF(AA10&lt;1,0,AA10),0)</f>
        <v>#VALUE!</v>
      </c>
      <c r="AD10" s="11" t="e">
        <f t="shared" si="2"/>
        <v>#VALUE!</v>
      </c>
      <c r="AE10" s="11" t="e">
        <f>IF(AD7&gt;0,1,0)</f>
        <v>#VALUE!</v>
      </c>
      <c r="AF10" s="11" t="e">
        <f>IF(AD10=MAX(AD9:AD18),1,0)</f>
        <v>#VALUE!</v>
      </c>
      <c r="AG10" s="11" t="e">
        <f t="shared" ref="AG10" si="12">IF(AD7&gt;0,IF(AF10&lt;1,0,AF10),0)</f>
        <v>#VALUE!</v>
      </c>
      <c r="AI10" s="11" t="e">
        <f t="shared" si="3"/>
        <v>#VALUE!</v>
      </c>
      <c r="AJ10" s="11" t="e">
        <f>IF(AI7&gt;0,1,0)</f>
        <v>#VALUE!</v>
      </c>
      <c r="AK10" s="11" t="e">
        <f>IF(AI10=MAX(AI9:AI18),1,0)</f>
        <v>#VALUE!</v>
      </c>
      <c r="AL10" s="11" t="e">
        <f t="shared" ref="AL10" si="13">IF(AI7&gt;0,IF(AK10&lt;1,0,AK10),0)</f>
        <v>#VALUE!</v>
      </c>
      <c r="AN10" s="11" t="e">
        <f t="shared" si="4"/>
        <v>#VALUE!</v>
      </c>
      <c r="AO10" s="11" t="e">
        <f>IF(AN7&gt;0,1,0)</f>
        <v>#VALUE!</v>
      </c>
      <c r="AP10" s="11" t="e">
        <f>IF(AN10=MAX(AN9:AN18),1,0)</f>
        <v>#VALUE!</v>
      </c>
      <c r="AQ10" s="11" t="e">
        <f t="shared" ref="AQ10" si="14">IF(AN7&gt;0,IF(AP10&lt;1,0,AP10),0)</f>
        <v>#VALUE!</v>
      </c>
      <c r="AS10" s="11" t="e">
        <f t="shared" si="5"/>
        <v>#VALUE!</v>
      </c>
      <c r="AT10" s="11" t="e">
        <f>IF(AS7&gt;0,1,0)</f>
        <v>#VALUE!</v>
      </c>
      <c r="AU10" s="11" t="e">
        <f>IF(AS10=MAX(AS9:AS18),1,0)</f>
        <v>#VALUE!</v>
      </c>
      <c r="AV10" s="11" t="e">
        <f t="shared" ref="AV10" si="15">IF(AS7&gt;0,IF(AU10&lt;1,0,AU10),0)</f>
        <v>#VALUE!</v>
      </c>
      <c r="AX10" s="11" t="e">
        <f t="shared" si="6"/>
        <v>#VALUE!</v>
      </c>
      <c r="AY10" s="11" t="e">
        <f>IF(AX7&gt;0,1,0)</f>
        <v>#VALUE!</v>
      </c>
      <c r="AZ10" s="11" t="e">
        <f>IF(AX10=MAX(AX9:AX18),1,0)</f>
        <v>#VALUE!</v>
      </c>
      <c r="BA10" s="11" t="e">
        <f t="shared" ref="BA10" si="16">IF(AX7&gt;0,IF(AZ10&lt;1,0,AZ10),0)</f>
        <v>#VALUE!</v>
      </c>
    </row>
    <row r="11" spans="2:53" ht="15.75" x14ac:dyDescent="0.25">
      <c r="B11" s="62" t="str">
        <f>IF(ISBLANK(CONSIGNES!C12),"",CONSIGNES!C12)</f>
        <v/>
      </c>
      <c r="C11" s="49"/>
      <c r="D11" s="50" t="str">
        <f>IF(ISBLANK(C11),"",SUM(C11/C19))</f>
        <v/>
      </c>
      <c r="E11" s="48" t="str" cm="1">
        <f t="array" ref="E11">IF(F6="Deuxième tour",L11,_xlfn.IFS(G11="","",G11="0","NON",G11&lt;&gt;"0","OUI"))</f>
        <v/>
      </c>
      <c r="F11" s="44">
        <f t="shared" si="7"/>
        <v>0</v>
      </c>
      <c r="G11" s="52" t="str" cm="1">
        <f t="array" ref="G11">_xlfn.IFS(C11="","",(C11/C19)&gt;0.05,"1",(C11/C19)&lt;=0.05,"0")</f>
        <v/>
      </c>
      <c r="H11" s="44" t="str">
        <f>IF(OR(MAX(D9:D18)&gt;50%,E2=2),IF(G11&gt;0,IF(C11=MAX(C9:C18),O4,0),""),"")</f>
        <v/>
      </c>
      <c r="I11" s="52" t="str" cm="1">
        <f t="array" ref="I11">_xlfn.IFS(G11="","0",G11="0","0",G11="1",C11/O6)</f>
        <v>0</v>
      </c>
      <c r="J11" s="52" t="str">
        <f>IF(OR(MAX(D9:D18)&gt;50%,E2=2),ROUNDDOWN(I11,0),"")</f>
        <v/>
      </c>
      <c r="K11" s="52" t="str">
        <f>IF(OR(MAX(D9:D18)&gt;50%,E2=2),SUM(R11+W11+AB11+AG11+AL11+AQ11+AV11),"")</f>
        <v/>
      </c>
      <c r="L11" s="66" t="str">
        <f t="shared" ref="L11:L18" si="17">IF(G11="","",IF(G11=0,"",M11))</f>
        <v/>
      </c>
      <c r="M11" s="52" t="str">
        <f>IF(OR(MAX(D9:D18)&gt;50%,E2=2),(H11+J11+K11),IF(ISBLANK(C11),"",IF((D11)&gt;10%,"Deuxième tour","Éliminé")))</f>
        <v/>
      </c>
      <c r="O11" s="45" t="e">
        <f t="shared" si="8"/>
        <v>#VALUE!</v>
      </c>
      <c r="P11" s="11" t="e">
        <f>IF(O7&gt;0,1,0)</f>
        <v>#VALUE!</v>
      </c>
      <c r="Q11" s="11" t="e">
        <f>IF(O11=MAX(O9:O18),1,0)</f>
        <v>#VALUE!</v>
      </c>
      <c r="R11" s="11" t="e">
        <f>IF(O7&gt;0,IF(Q11&lt;1,0,Q11),0)</f>
        <v>#VALUE!</v>
      </c>
      <c r="T11" s="11" t="e">
        <f t="shared" si="0"/>
        <v>#VALUE!</v>
      </c>
      <c r="U11" s="11" t="e">
        <f>IF(T7&gt;0,1,0)</f>
        <v>#VALUE!</v>
      </c>
      <c r="V11" s="11" t="e">
        <f>IF(T11=MAX(T9:T18),1,0)</f>
        <v>#VALUE!</v>
      </c>
      <c r="W11" s="11" t="e">
        <f>IF(T7&gt;0,IF(V11&lt;1,0,V11),0)</f>
        <v>#VALUE!</v>
      </c>
      <c r="Y11" s="11" t="e">
        <f t="shared" si="1"/>
        <v>#VALUE!</v>
      </c>
      <c r="Z11" s="11" t="e">
        <f>IF(Y7&gt;0,1,0)</f>
        <v>#VALUE!</v>
      </c>
      <c r="AA11" s="11" t="e">
        <f>IF(Y11=MAX(Y9:Y18),1,0)</f>
        <v>#VALUE!</v>
      </c>
      <c r="AB11" s="11" t="e">
        <f>IF(Y7&gt;0,IF(AA11&lt;1,0,AA11),0)</f>
        <v>#VALUE!</v>
      </c>
      <c r="AD11" s="11" t="e">
        <f t="shared" si="2"/>
        <v>#VALUE!</v>
      </c>
      <c r="AE11" s="11" t="e">
        <f>IF(AD7&gt;0,1,0)</f>
        <v>#VALUE!</v>
      </c>
      <c r="AF11" s="11" t="e">
        <f>IF(AD11=MAX(AD9:AD18),1,0)</f>
        <v>#VALUE!</v>
      </c>
      <c r="AG11" s="11" t="e">
        <f>IF(AD7&gt;0,IF(AF11&lt;1,0,AF11),0)</f>
        <v>#VALUE!</v>
      </c>
      <c r="AI11" s="11" t="e">
        <f t="shared" si="3"/>
        <v>#VALUE!</v>
      </c>
      <c r="AJ11" s="11" t="e">
        <f>IF(AI7&gt;0,1,0)</f>
        <v>#VALUE!</v>
      </c>
      <c r="AK11" s="11" t="e">
        <f>IF(AI11=MAX(AI9:AI18),1,0)</f>
        <v>#VALUE!</v>
      </c>
      <c r="AL11" s="11" t="e">
        <f>IF(AI7&gt;0,IF(AK11&lt;1,0,AK11),0)</f>
        <v>#VALUE!</v>
      </c>
      <c r="AN11" s="11" t="e">
        <f t="shared" si="4"/>
        <v>#VALUE!</v>
      </c>
      <c r="AO11" s="11" t="e">
        <f>IF(AN7&gt;0,1,0)</f>
        <v>#VALUE!</v>
      </c>
      <c r="AP11" s="11" t="e">
        <f>IF(AN11=MAX(AN9:AN18),1,0)</f>
        <v>#VALUE!</v>
      </c>
      <c r="AQ11" s="11" t="e">
        <f>IF(AN7&gt;0,IF(AP11&lt;1,0,AP11),0)</f>
        <v>#VALUE!</v>
      </c>
      <c r="AS11" s="11" t="e">
        <f t="shared" si="5"/>
        <v>#VALUE!</v>
      </c>
      <c r="AT11" s="11" t="e">
        <f>IF(AS7&gt;0,1,0)</f>
        <v>#VALUE!</v>
      </c>
      <c r="AU11" s="11" t="e">
        <f>IF(AS11=MAX(AS9:AS18),1,0)</f>
        <v>#VALUE!</v>
      </c>
      <c r="AV11" s="11" t="e">
        <f>IF(AS7&gt;0,IF(AU11&lt;1,0,AU11),0)</f>
        <v>#VALUE!</v>
      </c>
      <c r="AX11" s="11" t="e">
        <f t="shared" si="6"/>
        <v>#VALUE!</v>
      </c>
      <c r="AY11" s="11" t="e">
        <f>IF(AX7&gt;0,1,0)</f>
        <v>#VALUE!</v>
      </c>
      <c r="AZ11" s="11" t="e">
        <f>IF(AX11=MAX(AX9:AX18),1,0)</f>
        <v>#VALUE!</v>
      </c>
      <c r="BA11" s="11" t="e">
        <f>IF(AX7&gt;0,IF(AZ11&lt;1,0,AZ11),0)</f>
        <v>#VALUE!</v>
      </c>
    </row>
    <row r="12" spans="2:53" ht="15.75" x14ac:dyDescent="0.25">
      <c r="B12" s="62" t="str">
        <f>IF(ISBLANK(CONSIGNES!C13),"",CONSIGNES!C13)</f>
        <v/>
      </c>
      <c r="C12" s="49"/>
      <c r="D12" s="50" t="str">
        <f>IF(ISBLANK(C12),"",SUM(C12/C19))</f>
        <v/>
      </c>
      <c r="E12" s="48" t="str" cm="1">
        <f t="array" ref="E12">IF(F6="Deuxième tour",L12,_xlfn.IFS(G12="","",G12="0","NON",G12&lt;&gt;"0","OUI"))</f>
        <v/>
      </c>
      <c r="F12" s="44">
        <f t="shared" si="7"/>
        <v>0</v>
      </c>
      <c r="G12" s="52" t="str" cm="1">
        <f t="array" ref="G12">_xlfn.IFS(C12="","",(C12/C19)&gt;0.05,"1",(C12/C19)&lt;=0.05,"0")</f>
        <v/>
      </c>
      <c r="H12" s="44" t="str">
        <f>IF(OR(MAX(D9:D18)&gt;50%,E2=2),IF(G12&gt;0,IF(C12=MAX(C9:C18),O4,0),""),"")</f>
        <v/>
      </c>
      <c r="I12" s="52" t="str" cm="1">
        <f t="array" ref="I12">_xlfn.IFS(G12="","0",G12="0","0",G12="1",C12/O6)</f>
        <v>0</v>
      </c>
      <c r="J12" s="52" t="str">
        <f>IF(OR(MAX(D9:D18)&gt;50%,E2=2),ROUNDDOWN(I12,0),"")</f>
        <v/>
      </c>
      <c r="K12" s="52" t="str">
        <f>IF(OR(MAX(D9:D18)&gt;50%,E2=2),SUM(R12+W12+AB12+AG12+AL12+AQ12+AV12),"")</f>
        <v/>
      </c>
      <c r="L12" s="66" t="str">
        <f t="shared" si="17"/>
        <v/>
      </c>
      <c r="M12" s="52" t="str">
        <f>IF(OR(MAX(D9:D18)&gt;50%,E2=2),(H12+J12+K12),IF(ISBLANK(C12),"",IF((D12)&gt;10%,"Deuxième tour","Éliminé")))</f>
        <v/>
      </c>
      <c r="O12" s="45" t="e">
        <f t="shared" si="8"/>
        <v>#VALUE!</v>
      </c>
      <c r="P12" s="11" t="e">
        <f>IF(O7&gt;0,1,0)</f>
        <v>#VALUE!</v>
      </c>
      <c r="Q12" s="11" t="e">
        <f>IF(O12=MAX(O9:O18),1,0)</f>
        <v>#VALUE!</v>
      </c>
      <c r="R12" s="11" t="e">
        <f>IF(O7&gt;0,IF(Q12&lt;1,0,Q12),0)</f>
        <v>#VALUE!</v>
      </c>
      <c r="T12" s="11" t="e">
        <f t="shared" si="0"/>
        <v>#VALUE!</v>
      </c>
      <c r="U12" s="11" t="e">
        <f>IF(T7&gt;0,1,0)</f>
        <v>#VALUE!</v>
      </c>
      <c r="V12" s="11" t="e">
        <f>IF(T12=MAX(T9:T18),1,0)</f>
        <v>#VALUE!</v>
      </c>
      <c r="W12" s="11" t="e">
        <f>IF(T7&gt;0,IF(V12&lt;1,0,V12),0)</f>
        <v>#VALUE!</v>
      </c>
      <c r="Y12" s="11" t="e">
        <f t="shared" si="1"/>
        <v>#VALUE!</v>
      </c>
      <c r="Z12" s="11" t="e">
        <f>IF(Y7&gt;0,1,0)</f>
        <v>#VALUE!</v>
      </c>
      <c r="AA12" s="11" t="e">
        <f>IF(Y12=MAX(Y9:Y18),1,0)</f>
        <v>#VALUE!</v>
      </c>
      <c r="AB12" s="11" t="e">
        <f>IF(Y7&gt;0,IF(AA12&lt;1,0,AA12),0)</f>
        <v>#VALUE!</v>
      </c>
      <c r="AD12" s="11" t="e">
        <f t="shared" si="2"/>
        <v>#VALUE!</v>
      </c>
      <c r="AE12" s="11" t="e">
        <f>IF(AD7&gt;0,1,0)</f>
        <v>#VALUE!</v>
      </c>
      <c r="AF12" s="11" t="e">
        <f>IF(AD12=MAX(AD9:AD18),1,0)</f>
        <v>#VALUE!</v>
      </c>
      <c r="AG12" s="11" t="e">
        <f>IF(AD7&gt;0,IF(AF12&lt;1,0,AF12),0)</f>
        <v>#VALUE!</v>
      </c>
      <c r="AI12" s="11" t="e">
        <f t="shared" si="3"/>
        <v>#VALUE!</v>
      </c>
      <c r="AJ12" s="11" t="e">
        <f>IF(AI7&gt;0,1,0)</f>
        <v>#VALUE!</v>
      </c>
      <c r="AK12" s="11" t="e">
        <f>IF(AI12=MAX(AI9:AI18),1,0)</f>
        <v>#VALUE!</v>
      </c>
      <c r="AL12" s="11" t="e">
        <f>IF(AI7&gt;0,IF(AK12&lt;1,0,AK12),0)</f>
        <v>#VALUE!</v>
      </c>
      <c r="AN12" s="11" t="e">
        <f t="shared" si="4"/>
        <v>#VALUE!</v>
      </c>
      <c r="AO12" s="11" t="e">
        <f>IF(AN7&gt;0,1,0)</f>
        <v>#VALUE!</v>
      </c>
      <c r="AP12" s="11" t="e">
        <f>IF(AN12=MAX(AN9:AN18),1,0)</f>
        <v>#VALUE!</v>
      </c>
      <c r="AQ12" s="11" t="e">
        <f>IF(AN7&gt;0,IF(AP12&lt;1,0,AP12),0)</f>
        <v>#VALUE!</v>
      </c>
      <c r="AS12" s="11" t="e">
        <f t="shared" si="5"/>
        <v>#VALUE!</v>
      </c>
      <c r="AT12" s="11" t="e">
        <f>IF(AS7&gt;0,1,0)</f>
        <v>#VALUE!</v>
      </c>
      <c r="AU12" s="11" t="e">
        <f>IF(AS12=MAX(AS9:AS18),1,0)</f>
        <v>#VALUE!</v>
      </c>
      <c r="AV12" s="11" t="e">
        <f>IF(AS7&gt;0,IF(AU12&lt;1,0,AU12),0)</f>
        <v>#VALUE!</v>
      </c>
      <c r="AX12" s="11" t="e">
        <f t="shared" si="6"/>
        <v>#VALUE!</v>
      </c>
      <c r="AY12" s="11" t="e">
        <f>IF(AX7&gt;0,1,0)</f>
        <v>#VALUE!</v>
      </c>
      <c r="AZ12" s="11" t="e">
        <f>IF(AX12=MAX(AX9:AX18),1,0)</f>
        <v>#VALUE!</v>
      </c>
      <c r="BA12" s="11" t="e">
        <f>IF(AX7&gt;0,IF(AZ12&lt;1,0,AZ12),0)</f>
        <v>#VALUE!</v>
      </c>
    </row>
    <row r="13" spans="2:53" ht="15.75" x14ac:dyDescent="0.25">
      <c r="B13" s="62" t="str">
        <f>IF(ISBLANK(CONSIGNES!C14),"",CONSIGNES!C14)</f>
        <v/>
      </c>
      <c r="C13" s="49"/>
      <c r="D13" s="50" t="str">
        <f>IF(ISBLANK(C13),"",SUM(C13/C19))</f>
        <v/>
      </c>
      <c r="E13" s="48" t="str" cm="1">
        <f t="array" ref="E13">IF(F6="Deuxième tour",L13,_xlfn.IFS(G13="","",G13="0","NON",G13&lt;&gt;"0","OUI"))</f>
        <v/>
      </c>
      <c r="F13" s="44">
        <f t="shared" si="7"/>
        <v>0</v>
      </c>
      <c r="G13" s="52" t="str" cm="1">
        <f t="array" ref="G13">_xlfn.IFS(C13="","",(C13/C19)&gt;0.05,"1",(C13/C19)&lt;=0.05,"0")</f>
        <v/>
      </c>
      <c r="H13" s="44" t="str">
        <f>IF(OR(MAX(D9:D18)&gt;50%,E2=2),IF(G13&gt;0,IF(C13=MAX(C9:C18),O4,0),""),"")</f>
        <v/>
      </c>
      <c r="I13" s="52" t="str" cm="1">
        <f t="array" ref="I13">_xlfn.IFS(G13="","0",G13="0","0",G13="1",C13/O6)</f>
        <v>0</v>
      </c>
      <c r="J13" s="52" t="str">
        <f>IF(OR(MAX(D9:D18)&gt;50%,E2=2),ROUNDDOWN(I13,0),"")</f>
        <v/>
      </c>
      <c r="K13" s="52" t="str">
        <f>IF(OR(MAX(D9:D18)&gt;50%,E2=2),SUM(R13+W13+AB13+AG13+AL13+AQ13+AV13),"")</f>
        <v/>
      </c>
      <c r="L13" s="66" t="str">
        <f t="shared" si="17"/>
        <v/>
      </c>
      <c r="M13" s="52" t="str">
        <f>IF(OR(MAX(D9:D18)&gt;50%,E2=2),(H13+J13+K13),IF(ISBLANK(C13),"",IF((D13)&gt;10%,"Deuxième tour","Éliminé")))</f>
        <v/>
      </c>
      <c r="O13" s="45" t="e">
        <f t="shared" si="8"/>
        <v>#VALUE!</v>
      </c>
      <c r="P13" s="11" t="e">
        <f>IF(O7&gt;0,1,0)</f>
        <v>#VALUE!</v>
      </c>
      <c r="Q13" s="11" t="e">
        <f>IF(O13=MAX(O9:O18),1,0)</f>
        <v>#VALUE!</v>
      </c>
      <c r="R13" s="11" t="e">
        <f>IF(O7&gt;0,IF(Q13&lt;1,0,Q13),0)</f>
        <v>#VALUE!</v>
      </c>
      <c r="T13" s="11" t="e">
        <f t="shared" si="0"/>
        <v>#VALUE!</v>
      </c>
      <c r="U13" s="11" t="e">
        <f>IF(T7&gt;0,1,0)</f>
        <v>#VALUE!</v>
      </c>
      <c r="V13" s="11" t="e">
        <f>IF(T13=MAX(T9:T18),1,0)</f>
        <v>#VALUE!</v>
      </c>
      <c r="W13" s="11" t="e">
        <f>IF(T7&gt;0,IF(V13&lt;1,0,V13),0)</f>
        <v>#VALUE!</v>
      </c>
      <c r="Y13" s="11" t="e">
        <f t="shared" si="1"/>
        <v>#VALUE!</v>
      </c>
      <c r="Z13" s="11" t="e">
        <f>IF(Y7&gt;0,1,0)</f>
        <v>#VALUE!</v>
      </c>
      <c r="AA13" s="11" t="e">
        <f>IF(Y13=MAX(Y9:Y18),1,0)</f>
        <v>#VALUE!</v>
      </c>
      <c r="AB13" s="11" t="e">
        <f>IF(Y7&gt;0,IF(AA13&lt;1,0,AA13),0)</f>
        <v>#VALUE!</v>
      </c>
      <c r="AD13" s="11" t="e">
        <f t="shared" si="2"/>
        <v>#VALUE!</v>
      </c>
      <c r="AE13" s="11" t="e">
        <f>IF(AD7&gt;0,1,0)</f>
        <v>#VALUE!</v>
      </c>
      <c r="AF13" s="11" t="e">
        <f>IF(AD13=MAX(AD9:AD18),1,0)</f>
        <v>#VALUE!</v>
      </c>
      <c r="AG13" s="11" t="e">
        <f>IF(AD7&gt;0,IF(AF13&lt;1,0,AF13),0)</f>
        <v>#VALUE!</v>
      </c>
      <c r="AI13" s="11" t="e">
        <f t="shared" si="3"/>
        <v>#VALUE!</v>
      </c>
      <c r="AJ13" s="11" t="e">
        <f>IF(AI7&gt;0,1,0)</f>
        <v>#VALUE!</v>
      </c>
      <c r="AK13" s="11" t="e">
        <f>IF(AI13=MAX(AI9:AI18),1,0)</f>
        <v>#VALUE!</v>
      </c>
      <c r="AL13" s="11" t="e">
        <f>IF(AI7&gt;0,IF(AK13&lt;1,0,AK13),0)</f>
        <v>#VALUE!</v>
      </c>
      <c r="AN13" s="11" t="e">
        <f t="shared" si="4"/>
        <v>#VALUE!</v>
      </c>
      <c r="AO13" s="11" t="e">
        <f>IF(AN7&gt;0,1,0)</f>
        <v>#VALUE!</v>
      </c>
      <c r="AP13" s="11" t="e">
        <f>IF(AN13=MAX(AN9:AN18),1,0)</f>
        <v>#VALUE!</v>
      </c>
      <c r="AQ13" s="11" t="e">
        <f>IF(AN7&gt;0,IF(AP13&lt;1,0,AP13),0)</f>
        <v>#VALUE!</v>
      </c>
      <c r="AS13" s="11" t="e">
        <f t="shared" si="5"/>
        <v>#VALUE!</v>
      </c>
      <c r="AT13" s="11" t="e">
        <f>IF(AS7&gt;0,1,0)</f>
        <v>#VALUE!</v>
      </c>
      <c r="AU13" s="11" t="e">
        <f>IF(AS13=MAX(AS9:AS18),1,0)</f>
        <v>#VALUE!</v>
      </c>
      <c r="AV13" s="11" t="e">
        <f>IF(AS7&gt;0,IF(AU13&lt;1,0,AU13),0)</f>
        <v>#VALUE!</v>
      </c>
      <c r="AX13" s="11" t="e">
        <f t="shared" si="6"/>
        <v>#VALUE!</v>
      </c>
      <c r="AY13" s="11" t="e">
        <f>IF(AX7&gt;0,1,0)</f>
        <v>#VALUE!</v>
      </c>
      <c r="AZ13" s="11" t="e">
        <f>IF(AX13=MAX(AX9:AX18),1,0)</f>
        <v>#VALUE!</v>
      </c>
      <c r="BA13" s="11" t="e">
        <f>IF(AX7&gt;0,IF(AZ13&lt;1,0,AZ13),0)</f>
        <v>#VALUE!</v>
      </c>
    </row>
    <row r="14" spans="2:53" ht="15.75" x14ac:dyDescent="0.25">
      <c r="B14" s="62" t="str">
        <f>IF(ISBLANK(CONSIGNES!C15),"",CONSIGNES!C15)</f>
        <v/>
      </c>
      <c r="C14" s="49"/>
      <c r="D14" s="50" t="str">
        <f>IF(ISBLANK(C14),"",SUM(C14/C19))</f>
        <v/>
      </c>
      <c r="E14" s="48" t="str" cm="1">
        <f t="array" ref="E14">IF(F6="Deuxième tour",L14,_xlfn.IFS(G14="","",G14="0","NON",G14&lt;&gt;"0","OUI"))</f>
        <v/>
      </c>
      <c r="F14" s="44">
        <f t="shared" si="7"/>
        <v>0</v>
      </c>
      <c r="G14" s="52" t="str" cm="1">
        <f t="array" ref="G14">_xlfn.IFS(C14="","",(C14/C19)&gt;0.05,"1",(C14/C19)&lt;=0.05,"0")</f>
        <v/>
      </c>
      <c r="H14" s="44" t="str">
        <f>IF(OR(MAX(D9:D18)&gt;50%,E2=2),IF(G14&gt;0,IF(C14=MAX(C9:C18),O4,0),""),"")</f>
        <v/>
      </c>
      <c r="I14" s="52" t="str" cm="1">
        <f t="array" ref="I14">_xlfn.IFS(G14="","0",G14="0","0",G14="1",C14/O6)</f>
        <v>0</v>
      </c>
      <c r="J14" s="52" t="str">
        <f>IF(OR(MAX(D9:D18)&gt;50%,E2=2),ROUNDDOWN(I14,0),"")</f>
        <v/>
      </c>
      <c r="K14" s="52" t="str">
        <f>IF(OR(MAX(D9:D18)&gt;50%,E2=2),SUM(R14+W14+AB14+AG14+AL14+AQ14+AV14),"")</f>
        <v/>
      </c>
      <c r="L14" s="66" t="str">
        <f t="shared" si="17"/>
        <v/>
      </c>
      <c r="M14" s="52" t="str">
        <f>IF(OR(MAX(D9:D18)&gt;50%,E2=2),(H14+J14+K14),IF(ISBLANK(C14),"",IF((D14)&gt;10%,"Deuxième tour","Éliminé")))</f>
        <v/>
      </c>
      <c r="O14" s="45" t="e">
        <f t="shared" si="8"/>
        <v>#VALUE!</v>
      </c>
      <c r="P14" s="11" t="e">
        <f>IF(O7&gt;0,1,0)</f>
        <v>#VALUE!</v>
      </c>
      <c r="Q14" s="11" t="e">
        <f>IF(O14=MAX(O9:O18),1,0)</f>
        <v>#VALUE!</v>
      </c>
      <c r="R14" s="11" t="e">
        <f>IF(O7&gt;0,IF(Q14&lt;1,0,Q14),0)</f>
        <v>#VALUE!</v>
      </c>
      <c r="T14" s="11" t="e">
        <f t="shared" si="0"/>
        <v>#VALUE!</v>
      </c>
      <c r="U14" s="11" t="e">
        <f>IF(T7&gt;0,1,0)</f>
        <v>#VALUE!</v>
      </c>
      <c r="V14" s="11" t="e">
        <f>IF(T14=MAX(T9:T18),1,0)</f>
        <v>#VALUE!</v>
      </c>
      <c r="W14" s="11" t="e">
        <f>IF(T7&gt;0,IF(V14&lt;1,0,V14),0)</f>
        <v>#VALUE!</v>
      </c>
      <c r="Y14" s="11" t="e">
        <f t="shared" si="1"/>
        <v>#VALUE!</v>
      </c>
      <c r="Z14" s="11" t="e">
        <f>IF(Y7&gt;0,1,0)</f>
        <v>#VALUE!</v>
      </c>
      <c r="AA14" s="11" t="e">
        <f>IF(Y14=MAX(Y9:Y18),1,0)</f>
        <v>#VALUE!</v>
      </c>
      <c r="AB14" s="11" t="e">
        <f>IF(Y7&gt;0,IF(AA14&lt;1,0,AA14),0)</f>
        <v>#VALUE!</v>
      </c>
      <c r="AD14" s="11" t="e">
        <f t="shared" si="2"/>
        <v>#VALUE!</v>
      </c>
      <c r="AE14" s="11" t="e">
        <f>IF(AD7&gt;0,1,0)</f>
        <v>#VALUE!</v>
      </c>
      <c r="AF14" s="11" t="e">
        <f>IF(AD14=MAX(AD9:AD18),1,0)</f>
        <v>#VALUE!</v>
      </c>
      <c r="AG14" s="11" t="e">
        <f>IF(AD7&gt;0,IF(AF14&lt;1,0,AF14),0)</f>
        <v>#VALUE!</v>
      </c>
      <c r="AI14" s="11" t="e">
        <f t="shared" si="3"/>
        <v>#VALUE!</v>
      </c>
      <c r="AJ14" s="11" t="e">
        <f>IF(AI7&gt;0,1,0)</f>
        <v>#VALUE!</v>
      </c>
      <c r="AK14" s="11" t="e">
        <f>IF(AI14=MAX(AI9:AI18),1,0)</f>
        <v>#VALUE!</v>
      </c>
      <c r="AL14" s="11" t="e">
        <f>IF(AI7&gt;0,IF(AK14&lt;1,0,AK14),0)</f>
        <v>#VALUE!</v>
      </c>
      <c r="AN14" s="11" t="e">
        <f t="shared" si="4"/>
        <v>#VALUE!</v>
      </c>
      <c r="AO14" s="11" t="e">
        <f>IF(AN7&gt;0,1,0)</f>
        <v>#VALUE!</v>
      </c>
      <c r="AP14" s="11" t="e">
        <f>IF(AN14=MAX(AN9:AN18),1,0)</f>
        <v>#VALUE!</v>
      </c>
      <c r="AQ14" s="11" t="e">
        <f>IF(AN7&gt;0,IF(AP14&lt;1,0,AP14),0)</f>
        <v>#VALUE!</v>
      </c>
      <c r="AS14" s="11" t="e">
        <f t="shared" si="5"/>
        <v>#VALUE!</v>
      </c>
      <c r="AT14" s="11" t="e">
        <f>IF(AS7&gt;0,1,0)</f>
        <v>#VALUE!</v>
      </c>
      <c r="AU14" s="11" t="e">
        <f>IF(AS14=MAX(AS9:AS18),1,0)</f>
        <v>#VALUE!</v>
      </c>
      <c r="AV14" s="11" t="e">
        <f>IF(AS7&gt;0,IF(AU14&lt;1,0,AU14),0)</f>
        <v>#VALUE!</v>
      </c>
      <c r="AX14" s="11" t="e">
        <f t="shared" si="6"/>
        <v>#VALUE!</v>
      </c>
      <c r="AY14" s="11" t="e">
        <f>IF(AX7&gt;0,1,0)</f>
        <v>#VALUE!</v>
      </c>
      <c r="AZ14" s="11" t="e">
        <f>IF(AX14=MAX(AX9:AX18),1,0)</f>
        <v>#VALUE!</v>
      </c>
      <c r="BA14" s="11" t="e">
        <f>IF(AX7&gt;0,IF(AZ14&lt;1,0,AZ14),0)</f>
        <v>#VALUE!</v>
      </c>
    </row>
    <row r="15" spans="2:53" ht="15.75" x14ac:dyDescent="0.25">
      <c r="B15" s="62" t="str">
        <f>IF(ISBLANK(CONSIGNES!C16),"",CONSIGNES!C16)</f>
        <v/>
      </c>
      <c r="C15" s="49"/>
      <c r="D15" s="50" t="str">
        <f>IF(ISBLANK(C15),"",SUM(C15/C19))</f>
        <v/>
      </c>
      <c r="E15" s="48" t="str" cm="1">
        <f t="array" ref="E15">IF(F6="Deuxième tour",L15,_xlfn.IFS(G15="","",G15="0","NON",G15&lt;&gt;"0","OUI"))</f>
        <v/>
      </c>
      <c r="F15" s="44">
        <f t="shared" si="7"/>
        <v>0</v>
      </c>
      <c r="G15" s="52" t="str" cm="1">
        <f t="array" ref="G15">_xlfn.IFS(C15="","",(C15/C19)&gt;0.05,"1",(C15/C19)&lt;=0.05,"0")</f>
        <v/>
      </c>
      <c r="H15" s="44" t="str">
        <f>IF(OR(MAX(D9:D18)&gt;50%,E2=2),IF(G15&gt;0,IF(C15=MAX(C9:C18),O4,0),""),"")</f>
        <v/>
      </c>
      <c r="I15" s="52" t="str" cm="1">
        <f t="array" ref="I15">_xlfn.IFS(G15="","0",G15="0","0",G15="1",C15/O6)</f>
        <v>0</v>
      </c>
      <c r="J15" s="52" t="str">
        <f>IF(OR(MAX(D9:D18)&gt;50%,E2=2),ROUNDDOWN(I15,0),"")</f>
        <v/>
      </c>
      <c r="K15" s="52" t="str">
        <f>IF(OR(MAX(D9:D18)&gt;50%,E2=2),SUM(R15+W15+AB15+AG15+AL15+AQ15+AV15),"")</f>
        <v/>
      </c>
      <c r="L15" s="66" t="str">
        <f t="shared" si="17"/>
        <v/>
      </c>
      <c r="M15" s="52" t="str">
        <f>IF(OR(MAX(D9:D18)&gt;50%,E2=2),(H15+J15+K15),IF(ISBLANK(C15),"",IF((D15)&gt;10%,"Deuxième tour","Éliminé")))</f>
        <v/>
      </c>
      <c r="O15" s="45" t="e">
        <f t="shared" si="8"/>
        <v>#VALUE!</v>
      </c>
      <c r="P15" s="11" t="e">
        <f>IF(O7&gt;0,1,0)</f>
        <v>#VALUE!</v>
      </c>
      <c r="Q15" s="11" t="e">
        <f>IF(O15=MAX(O9:O18),1,0)</f>
        <v>#VALUE!</v>
      </c>
      <c r="R15" s="11" t="e">
        <f>IF(O7&gt;0,IF(Q15&lt;1,0,Q15),0)</f>
        <v>#VALUE!</v>
      </c>
      <c r="T15" s="11" t="e">
        <f t="shared" si="0"/>
        <v>#VALUE!</v>
      </c>
      <c r="U15" s="11" t="e">
        <f>IF(T7&gt;0,1,0)</f>
        <v>#VALUE!</v>
      </c>
      <c r="V15" s="11" t="e">
        <f>IF(T15=MAX(T9:T18),1,0)</f>
        <v>#VALUE!</v>
      </c>
      <c r="W15" s="11" t="e">
        <f>IF(T7&gt;0,IF(V15&lt;1,0,V15),0)</f>
        <v>#VALUE!</v>
      </c>
      <c r="Y15" s="11" t="e">
        <f t="shared" si="1"/>
        <v>#VALUE!</v>
      </c>
      <c r="Z15" s="11" t="e">
        <f>IF(Y7&gt;0,1,0)</f>
        <v>#VALUE!</v>
      </c>
      <c r="AA15" s="11" t="e">
        <f>IF(Y15=MAX(Y9:Y18),1,0)</f>
        <v>#VALUE!</v>
      </c>
      <c r="AB15" s="11" t="e">
        <f>IF(Y7&gt;0,IF(AA15&lt;1,0,AA15),0)</f>
        <v>#VALUE!</v>
      </c>
      <c r="AD15" s="11" t="e">
        <f t="shared" si="2"/>
        <v>#VALUE!</v>
      </c>
      <c r="AE15" s="11" t="e">
        <f>IF(AD7&gt;0,1,0)</f>
        <v>#VALUE!</v>
      </c>
      <c r="AF15" s="11" t="e">
        <f>IF(AD15=MAX(AD9:AD18),1,0)</f>
        <v>#VALUE!</v>
      </c>
      <c r="AG15" s="11" t="e">
        <f>IF(AD7&gt;0,IF(AF15&lt;1,0,AF15),0)</f>
        <v>#VALUE!</v>
      </c>
      <c r="AI15" s="11" t="e">
        <f t="shared" si="3"/>
        <v>#VALUE!</v>
      </c>
      <c r="AJ15" s="11" t="e">
        <f>IF(AI7&gt;0,1,0)</f>
        <v>#VALUE!</v>
      </c>
      <c r="AK15" s="11" t="e">
        <f>IF(AI15=MAX(AI9:AI18),1,0)</f>
        <v>#VALUE!</v>
      </c>
      <c r="AL15" s="11" t="e">
        <f>IF(AI7&gt;0,IF(AK15&lt;1,0,AK15),0)</f>
        <v>#VALUE!</v>
      </c>
      <c r="AN15" s="11" t="e">
        <f t="shared" si="4"/>
        <v>#VALUE!</v>
      </c>
      <c r="AO15" s="11" t="e">
        <f>IF(AN7&gt;0,1,0)</f>
        <v>#VALUE!</v>
      </c>
      <c r="AP15" s="11" t="e">
        <f>IF(AN15=MAX(AN9:AN18),1,0)</f>
        <v>#VALUE!</v>
      </c>
      <c r="AQ15" s="11" t="e">
        <f>IF(AN7&gt;0,IF(AP15&lt;1,0,AP15),0)</f>
        <v>#VALUE!</v>
      </c>
      <c r="AS15" s="11" t="e">
        <f t="shared" si="5"/>
        <v>#VALUE!</v>
      </c>
      <c r="AT15" s="11" t="e">
        <f>IF(AS7&gt;0,1,0)</f>
        <v>#VALUE!</v>
      </c>
      <c r="AU15" s="11" t="e">
        <f>IF(AS15=MAX(AS9:AS18),1,0)</f>
        <v>#VALUE!</v>
      </c>
      <c r="AV15" s="11" t="e">
        <f>IF(AS7&gt;0,IF(AU15&lt;1,0,AU15),0)</f>
        <v>#VALUE!</v>
      </c>
      <c r="AX15" s="11" t="e">
        <f t="shared" si="6"/>
        <v>#VALUE!</v>
      </c>
      <c r="AY15" s="11" t="e">
        <f>IF(AX7&gt;0,1,0)</f>
        <v>#VALUE!</v>
      </c>
      <c r="AZ15" s="11" t="e">
        <f>IF(AX15=MAX(AX9:AX18),1,0)</f>
        <v>#VALUE!</v>
      </c>
      <c r="BA15" s="11" t="e">
        <f>IF(AX7&gt;0,IF(AZ15&lt;1,0,AZ15),0)</f>
        <v>#VALUE!</v>
      </c>
    </row>
    <row r="16" spans="2:53" ht="15.75" x14ac:dyDescent="0.25">
      <c r="B16" s="62" t="str">
        <f>IF(ISBLANK(CONSIGNES!C17),"",CONSIGNES!C17)</f>
        <v/>
      </c>
      <c r="C16" s="49"/>
      <c r="D16" s="50" t="str">
        <f>IF(ISBLANK(C16),"",SUM(C16/C19))</f>
        <v/>
      </c>
      <c r="E16" s="48" t="str" cm="1">
        <f t="array" ref="E16">IF(F6="Deuxième tour",L16,_xlfn.IFS(G16="","",G16="0","NON",G16&lt;&gt;"0","OUI"))</f>
        <v/>
      </c>
      <c r="F16" s="44">
        <f t="shared" si="7"/>
        <v>0</v>
      </c>
      <c r="G16" s="52" t="str" cm="1">
        <f t="array" ref="G16">_xlfn.IFS(C16="","",(C16/C19)&gt;0.05,"1",(C16/C19)&lt;=0.05,"0")</f>
        <v/>
      </c>
      <c r="H16" s="44" t="str">
        <f>IF(OR(MAX(D9:D18)&gt;50%,E2=2),IF(G16&gt;0,IF(C16=MAX(C9:C18),O4,0),""),"")</f>
        <v/>
      </c>
      <c r="I16" s="52" t="str" cm="1">
        <f t="array" ref="I16">_xlfn.IFS(G16="","0",G16="0","0",G16="1",C16/O6)</f>
        <v>0</v>
      </c>
      <c r="J16" s="52" t="str">
        <f>IF(OR(MAX(D9:D18)&gt;50%,E2=2),ROUNDDOWN(I16,0),"")</f>
        <v/>
      </c>
      <c r="K16" s="52" t="str">
        <f>IF(OR(MAX(D9:D18)&gt;50%,E2=2),SUM(R16+W16+AB16+AG16+AL16+AQ16+AV16),"")</f>
        <v/>
      </c>
      <c r="L16" s="66" t="str">
        <f t="shared" si="17"/>
        <v/>
      </c>
      <c r="M16" s="52" t="str">
        <f>IF(OR(MAX(D9:D18)&gt;50%,E2=2),(H16+J16+K16),IF(ISBLANK(C16),"",IF((D16)&gt;10%,"Deuxième tour","Éliminé")))</f>
        <v/>
      </c>
      <c r="O16" s="45" t="e">
        <f t="shared" si="8"/>
        <v>#VALUE!</v>
      </c>
      <c r="P16" s="11" t="e">
        <f>IF(O7&gt;0,1,0)</f>
        <v>#VALUE!</v>
      </c>
      <c r="Q16" s="11" t="e">
        <f>IF(O16=MAX(O9:O18),1,0)</f>
        <v>#VALUE!</v>
      </c>
      <c r="R16" s="11" t="e">
        <f>IF(O7&gt;0,IF(Q16&lt;1,0,Q16),0)</f>
        <v>#VALUE!</v>
      </c>
      <c r="T16" s="11" t="e">
        <f t="shared" si="0"/>
        <v>#VALUE!</v>
      </c>
      <c r="U16" s="11" t="e">
        <f>IF(T7&gt;0,1,0)</f>
        <v>#VALUE!</v>
      </c>
      <c r="V16" s="11" t="e">
        <f>IF(T16=MAX(T9:T18),1,0)</f>
        <v>#VALUE!</v>
      </c>
      <c r="W16" s="11" t="e">
        <f>IF(T7&gt;0,IF(V16&lt;1,0,V16),0)</f>
        <v>#VALUE!</v>
      </c>
      <c r="Y16" s="11" t="e">
        <f t="shared" si="1"/>
        <v>#VALUE!</v>
      </c>
      <c r="Z16" s="11" t="e">
        <f>IF(Y7&gt;0,1,0)</f>
        <v>#VALUE!</v>
      </c>
      <c r="AA16" s="11" t="e">
        <f>IF(Y16=MAX(Y9:Y18),1,0)</f>
        <v>#VALUE!</v>
      </c>
      <c r="AB16" s="11" t="e">
        <f>IF(Y7&gt;0,IF(AA16&lt;1,0,AA16),0)</f>
        <v>#VALUE!</v>
      </c>
      <c r="AD16" s="11" t="e">
        <f t="shared" si="2"/>
        <v>#VALUE!</v>
      </c>
      <c r="AE16" s="11" t="e">
        <f>IF(AD7&gt;0,1,0)</f>
        <v>#VALUE!</v>
      </c>
      <c r="AF16" s="11" t="e">
        <f>IF(AD16=MAX(AD9:AD18),1,0)</f>
        <v>#VALUE!</v>
      </c>
      <c r="AG16" s="11" t="e">
        <f>IF(AD7&gt;0,IF(AF16&lt;1,0,AF16),0)</f>
        <v>#VALUE!</v>
      </c>
      <c r="AI16" s="11" t="e">
        <f t="shared" si="3"/>
        <v>#VALUE!</v>
      </c>
      <c r="AJ16" s="11" t="e">
        <f>IF(AI7&gt;0,1,0)</f>
        <v>#VALUE!</v>
      </c>
      <c r="AK16" s="11" t="e">
        <f>IF(AI16=MAX(AI9:AI18),1,0)</f>
        <v>#VALUE!</v>
      </c>
      <c r="AL16" s="11" t="e">
        <f>IF(AI7&gt;0,IF(AK16&lt;1,0,AK16),0)</f>
        <v>#VALUE!</v>
      </c>
      <c r="AN16" s="11" t="e">
        <f t="shared" si="4"/>
        <v>#VALUE!</v>
      </c>
      <c r="AO16" s="11" t="e">
        <f>IF(AN7&gt;0,1,0)</f>
        <v>#VALUE!</v>
      </c>
      <c r="AP16" s="11" t="e">
        <f>IF(AN16=MAX(AN9:AN18),1,0)</f>
        <v>#VALUE!</v>
      </c>
      <c r="AQ16" s="11" t="e">
        <f>IF(AN7&gt;0,IF(AP16&lt;1,0,AP16),0)</f>
        <v>#VALUE!</v>
      </c>
      <c r="AS16" s="11" t="e">
        <f t="shared" si="5"/>
        <v>#VALUE!</v>
      </c>
      <c r="AT16" s="11" t="e">
        <f>IF(AS7&gt;0,1,0)</f>
        <v>#VALUE!</v>
      </c>
      <c r="AU16" s="11" t="e">
        <f>IF(AS16=MAX(AS9:AS18),1,0)</f>
        <v>#VALUE!</v>
      </c>
      <c r="AV16" s="11" t="e">
        <f>IF(AS7&gt;0,IF(AU16&lt;1,0,AU16),0)</f>
        <v>#VALUE!</v>
      </c>
      <c r="AX16" s="11" t="e">
        <f t="shared" si="6"/>
        <v>#VALUE!</v>
      </c>
      <c r="AY16" s="11" t="e">
        <f>IF(AX7&gt;0,1,0)</f>
        <v>#VALUE!</v>
      </c>
      <c r="AZ16" s="11" t="e">
        <f>IF(AX16=MAX(AX9:AX18),1,0)</f>
        <v>#VALUE!</v>
      </c>
      <c r="BA16" s="11" t="e">
        <f>IF(AX7&gt;0,IF(AZ16&lt;1,0,AZ16),0)</f>
        <v>#VALUE!</v>
      </c>
    </row>
    <row r="17" spans="2:53" ht="15.75" x14ac:dyDescent="0.25">
      <c r="B17" s="62" t="str">
        <f>IF(ISBLANK(CONSIGNES!C18),"",CONSIGNES!C18)</f>
        <v/>
      </c>
      <c r="C17" s="49"/>
      <c r="D17" s="50" t="str">
        <f>IF(ISBLANK(C17),"",SUM(C17/C19))</f>
        <v/>
      </c>
      <c r="E17" s="48" t="str" cm="1">
        <f t="array" ref="E17">IF(F6="Deuxième tour",L17,_xlfn.IFS(G17="","",G17="0","NON",G17&lt;&gt;"0","OUI"))</f>
        <v/>
      </c>
      <c r="F17" s="44">
        <f t="shared" si="7"/>
        <v>0</v>
      </c>
      <c r="G17" s="52" t="str" cm="1">
        <f t="array" ref="G17">_xlfn.IFS(C17="","",(C17/C19)&gt;0.05,"1",(C17/C19)&lt;=0.05,"0")</f>
        <v/>
      </c>
      <c r="H17" s="44" t="str">
        <f>IF(OR(MAX(D9:D18)&gt;50%,E2=2),IF(G17&gt;0,IF(C17=MAX(C9:C18),O4,0),""),"")</f>
        <v/>
      </c>
      <c r="I17" s="52" t="str" cm="1">
        <f t="array" ref="I17">_xlfn.IFS(G17="","0",G17="0","0",G17="1",C17/O6)</f>
        <v>0</v>
      </c>
      <c r="J17" s="52" t="str">
        <f>IF(OR(MAX(D9:D18)&gt;50%,E2=2),ROUNDDOWN(I17,0),"")</f>
        <v/>
      </c>
      <c r="K17" s="52" t="str">
        <f>IF(OR(MAX(D9:D18)&gt;50%,E2=2),SUM(R17+W17+AB17+AG17+AL17+AQ17+AV17),"")</f>
        <v/>
      </c>
      <c r="L17" s="66" t="str">
        <f t="shared" si="17"/>
        <v/>
      </c>
      <c r="M17" s="52" t="str">
        <f>IF(OR(MAX(D9:D18)&gt;50%,E2=2),(H17+J17+K17),IF(ISBLANK(C17),"",IF((D17)&gt;10%,"Deuxième tour","Éliminé")))</f>
        <v/>
      </c>
      <c r="O17" s="45" t="e">
        <f t="shared" si="8"/>
        <v>#VALUE!</v>
      </c>
      <c r="P17" s="11" t="e">
        <f>IF(O7&gt;0,1,0)</f>
        <v>#VALUE!</v>
      </c>
      <c r="Q17" s="11" t="e">
        <f>IF(O17=MAX(O9:O18),1,0)</f>
        <v>#VALUE!</v>
      </c>
      <c r="R17" s="11" t="e">
        <f>IF(O7&gt;0,IF(Q17&lt;1,0,Q17),0)</f>
        <v>#VALUE!</v>
      </c>
      <c r="T17" s="11" t="e">
        <f t="shared" si="0"/>
        <v>#VALUE!</v>
      </c>
      <c r="U17" s="11" t="e">
        <f>IF(T7&gt;0,1,0)</f>
        <v>#VALUE!</v>
      </c>
      <c r="V17" s="11" t="e">
        <f>IF(T17=MAX(T9:T18),1,0)</f>
        <v>#VALUE!</v>
      </c>
      <c r="W17" s="11" t="e">
        <f>IF(T7&gt;0,IF(V17&lt;1,0,V17),0)</f>
        <v>#VALUE!</v>
      </c>
      <c r="Y17" s="11" t="e">
        <f t="shared" si="1"/>
        <v>#VALUE!</v>
      </c>
      <c r="Z17" s="11" t="e">
        <f>IF(Y7&gt;0,1,0)</f>
        <v>#VALUE!</v>
      </c>
      <c r="AA17" s="11" t="e">
        <f>IF(Y17=MAX(Y9:Y18),1,0)</f>
        <v>#VALUE!</v>
      </c>
      <c r="AB17" s="11" t="e">
        <f>IF(Y7&gt;0,IF(AA17&lt;1,0,AA17),0)</f>
        <v>#VALUE!</v>
      </c>
      <c r="AD17" s="11" t="e">
        <f t="shared" si="2"/>
        <v>#VALUE!</v>
      </c>
      <c r="AE17" s="11" t="e">
        <f>IF(AD7&gt;0,1,0)</f>
        <v>#VALUE!</v>
      </c>
      <c r="AF17" s="11" t="e">
        <f>IF(AD17=MAX(AD9:AD18),1,0)</f>
        <v>#VALUE!</v>
      </c>
      <c r="AG17" s="11" t="e">
        <f>IF(AD7&gt;0,IF(AF17&lt;1,0,AF17),0)</f>
        <v>#VALUE!</v>
      </c>
      <c r="AI17" s="11" t="e">
        <f t="shared" si="3"/>
        <v>#VALUE!</v>
      </c>
      <c r="AJ17" s="11" t="e">
        <f>IF(AI7&gt;0,1,0)</f>
        <v>#VALUE!</v>
      </c>
      <c r="AK17" s="11" t="e">
        <f>IF(AI17=MAX(AI9:AI18),1,0)</f>
        <v>#VALUE!</v>
      </c>
      <c r="AL17" s="11" t="e">
        <f>IF(AI7&gt;0,IF(AK17&lt;1,0,AK17),0)</f>
        <v>#VALUE!</v>
      </c>
      <c r="AN17" s="11" t="e">
        <f t="shared" si="4"/>
        <v>#VALUE!</v>
      </c>
      <c r="AO17" s="11" t="e">
        <f>IF(AN7&gt;0,1,0)</f>
        <v>#VALUE!</v>
      </c>
      <c r="AP17" s="11" t="e">
        <f>IF(AN17=MAX(AN9:AN18),1,0)</f>
        <v>#VALUE!</v>
      </c>
      <c r="AQ17" s="11" t="e">
        <f>IF(AN7&gt;0,IF(AP17&lt;1,0,AP17),0)</f>
        <v>#VALUE!</v>
      </c>
      <c r="AS17" s="11" t="e">
        <f t="shared" si="5"/>
        <v>#VALUE!</v>
      </c>
      <c r="AT17" s="11" t="e">
        <f>IF(AS7&gt;0,1,0)</f>
        <v>#VALUE!</v>
      </c>
      <c r="AU17" s="11" t="e">
        <f>IF(AS17=MAX(AS9:AS18),1,0)</f>
        <v>#VALUE!</v>
      </c>
      <c r="AV17" s="11" t="e">
        <f>IF(AS7&gt;0,IF(AU17&lt;1,0,AU17),0)</f>
        <v>#VALUE!</v>
      </c>
      <c r="AX17" s="11" t="e">
        <f t="shared" si="6"/>
        <v>#VALUE!</v>
      </c>
      <c r="AY17" s="11" t="e">
        <f>IF(AX7&gt;0,1,0)</f>
        <v>#VALUE!</v>
      </c>
      <c r="AZ17" s="11" t="e">
        <f>IF(AX17=MAX(AX9:AX18),1,0)</f>
        <v>#VALUE!</v>
      </c>
      <c r="BA17" s="11" t="e">
        <f>IF(AX7&gt;0,IF(AZ17&lt;1,0,AZ17),0)</f>
        <v>#VALUE!</v>
      </c>
    </row>
    <row r="18" spans="2:53" ht="16.5" thickBot="1" x14ac:dyDescent="0.3">
      <c r="B18" s="62" t="str">
        <f>IF(ISBLANK(CONSIGNES!C19),"",CONSIGNES!C19)</f>
        <v/>
      </c>
      <c r="C18" s="49"/>
      <c r="D18" s="50" t="str">
        <f>IF(ISBLANK(C18),"",SUM(C18/C19))</f>
        <v/>
      </c>
      <c r="E18" s="54" t="str" cm="1">
        <f t="array" ref="E18">IF(F6="Deuxième tour",L18,_xlfn.IFS(G18="","",G18="0","NON",G18&lt;&gt;"0","OUI"))</f>
        <v/>
      </c>
      <c r="F18" s="44">
        <f t="shared" si="7"/>
        <v>0</v>
      </c>
      <c r="G18" s="52" t="str" cm="1">
        <f t="array" ref="G18">_xlfn.IFS(C18="","",(C18/C19)&gt;0.05,"1",(C18/C19)&lt;=0.05,"0")</f>
        <v/>
      </c>
      <c r="H18" s="44" t="str">
        <f>IF(OR(MAX(D9:D18)&gt;50%,E2=2),IF(G18&gt;0,IF(C18=MAX(C9:C18),O4,0),""),"")</f>
        <v/>
      </c>
      <c r="I18" s="52" t="str" cm="1">
        <f t="array" ref="I18">_xlfn.IFS(G18="","0",G18="0","0",G18="1",C18/O6)</f>
        <v>0</v>
      </c>
      <c r="J18" s="55" t="str">
        <f>IF(OR(MAX(D9:D18)&gt;50%,E2=2),ROUNDDOWN(I18,0),"")</f>
        <v/>
      </c>
      <c r="K18" s="55" t="str">
        <f>IF(OR(MAX(D9:D18)&gt;50%,E2=2),SUM(R18+W18+AB18+AG18+AL18+AQ18+AV18),"")</f>
        <v/>
      </c>
      <c r="L18" s="66" t="str">
        <f t="shared" si="17"/>
        <v/>
      </c>
      <c r="M18" s="52" t="str">
        <f>IF(OR(MAX(D9:D18)&gt;50%,E2=2),(H18+J18+K18),IF(ISBLANK(C18),"",IF((D18)&gt;10%,"Deuxième tour","Éliminé")))</f>
        <v/>
      </c>
      <c r="O18" s="45" t="e">
        <f t="shared" si="8"/>
        <v>#VALUE!</v>
      </c>
      <c r="P18" s="11" t="e">
        <f>IF(O7&gt;0,1,0)</f>
        <v>#VALUE!</v>
      </c>
      <c r="Q18" s="11" t="e">
        <f>IF(O18=MAX(O9:O18),1,0)</f>
        <v>#VALUE!</v>
      </c>
      <c r="R18" s="11" t="e">
        <f>IF(O7&gt;0,IF(Q18&lt;1,0,Q18),0)</f>
        <v>#VALUE!</v>
      </c>
      <c r="T18" s="11" t="e">
        <f t="shared" si="0"/>
        <v>#VALUE!</v>
      </c>
      <c r="U18" s="11" t="e">
        <f>IF(T7&gt;0,1,0)</f>
        <v>#VALUE!</v>
      </c>
      <c r="V18" s="11" t="e">
        <f>IF(T18=MAX(T9:T18),1,0)</f>
        <v>#VALUE!</v>
      </c>
      <c r="W18" s="11" t="e">
        <f>IF(T7&gt;0,IF(V18&lt;1,0,V18),0)</f>
        <v>#VALUE!</v>
      </c>
      <c r="Y18" s="11" t="e">
        <f t="shared" si="1"/>
        <v>#VALUE!</v>
      </c>
      <c r="Z18" s="11" t="e">
        <f>IF(Y7&gt;0,1,0)</f>
        <v>#VALUE!</v>
      </c>
      <c r="AA18" s="11" t="e">
        <f>IF(Y18=MAX(Y9:Y18),1,0)</f>
        <v>#VALUE!</v>
      </c>
      <c r="AB18" s="11" t="e">
        <f>IF(Y7&gt;0,IF(AA18&lt;1,0,AA18),0)</f>
        <v>#VALUE!</v>
      </c>
      <c r="AD18" s="11" t="e">
        <f t="shared" si="2"/>
        <v>#VALUE!</v>
      </c>
      <c r="AE18" s="11" t="e">
        <f>IF(AD7&gt;0,1,0)</f>
        <v>#VALUE!</v>
      </c>
      <c r="AF18" s="11" t="e">
        <f>IF(AD18=MAX(AD9:AD18),1,0)</f>
        <v>#VALUE!</v>
      </c>
      <c r="AG18" s="11" t="e">
        <f>IF(AD7&gt;0,IF(AF18&lt;1,0,AF18),0)</f>
        <v>#VALUE!</v>
      </c>
      <c r="AI18" s="11" t="e">
        <f t="shared" si="3"/>
        <v>#VALUE!</v>
      </c>
      <c r="AJ18" s="11" t="e">
        <f>IF(AI7&gt;0,1,0)</f>
        <v>#VALUE!</v>
      </c>
      <c r="AK18" s="11" t="e">
        <f>IF(AI18=MAX(AI9:AI18),1,0)</f>
        <v>#VALUE!</v>
      </c>
      <c r="AL18" s="11" t="e">
        <f>IF(AI7&gt;0,IF(AK18&lt;1,0,AK18),0)</f>
        <v>#VALUE!</v>
      </c>
      <c r="AN18" s="11" t="e">
        <f t="shared" si="4"/>
        <v>#VALUE!</v>
      </c>
      <c r="AO18" s="11" t="e">
        <f>IF(AN7&gt;0,1,0)</f>
        <v>#VALUE!</v>
      </c>
      <c r="AP18" s="11" t="e">
        <f>IF(AN18=MAX(AN9:AN18),1,0)</f>
        <v>#VALUE!</v>
      </c>
      <c r="AQ18" s="11" t="e">
        <f>IF(AN7&gt;0,IF(AP18&lt;1,0,AP18),0)</f>
        <v>#VALUE!</v>
      </c>
      <c r="AS18" s="11" t="e">
        <f t="shared" si="5"/>
        <v>#VALUE!</v>
      </c>
      <c r="AT18" s="11" t="e">
        <f>IF(AS7&gt;0,1,0)</f>
        <v>#VALUE!</v>
      </c>
      <c r="AU18" s="11" t="e">
        <f>IF(AS18=MAX(AS9:AS18),1,0)</f>
        <v>#VALUE!</v>
      </c>
      <c r="AV18" s="11" t="e">
        <f>IF(AS7&gt;0,IF(AU18&lt;1,0,AU18),0)</f>
        <v>#VALUE!</v>
      </c>
      <c r="AX18" s="11" t="e">
        <f t="shared" si="6"/>
        <v>#VALUE!</v>
      </c>
      <c r="AY18" s="11" t="e">
        <f>IF(AX7&gt;0,1,0)</f>
        <v>#VALUE!</v>
      </c>
      <c r="AZ18" s="11" t="e">
        <f>IF(AX18=MAX(AX9:AX18),1,0)</f>
        <v>#VALUE!</v>
      </c>
      <c r="BA18" s="11" t="e">
        <f>IF(AX7&gt;0,IF(AZ18&lt;1,0,AZ18),0)</f>
        <v>#VALUE!</v>
      </c>
    </row>
    <row r="19" spans="2:53" ht="16.5" customHeight="1" thickBot="1" x14ac:dyDescent="0.3">
      <c r="B19" s="30" t="s">
        <v>22</v>
      </c>
      <c r="C19" s="31">
        <f>SUM(C9:C18)</f>
        <v>0</v>
      </c>
      <c r="D19" s="31"/>
      <c r="E19" s="31"/>
      <c r="F19" s="31">
        <f>SUM(F9:F18)</f>
        <v>0</v>
      </c>
      <c r="G19" s="31"/>
      <c r="H19" s="31">
        <f t="shared" ref="H19:J19" si="18">SUM(H9:H18)</f>
        <v>0</v>
      </c>
      <c r="I19" s="32">
        <f t="shared" si="18"/>
        <v>0</v>
      </c>
      <c r="J19" s="31">
        <f t="shared" si="18"/>
        <v>0</v>
      </c>
      <c r="K19" s="31">
        <f>SUM(K9:K18)</f>
        <v>0</v>
      </c>
      <c r="L19" s="31">
        <f>SUM(L9:L18)</f>
        <v>0</v>
      </c>
      <c r="M19" s="31">
        <f>SUM(M9:M18)</f>
        <v>0</v>
      </c>
    </row>
    <row r="20" spans="2:53" ht="15.75" thickBot="1" x14ac:dyDescent="0.3">
      <c r="B20" s="71" t="s">
        <v>59</v>
      </c>
      <c r="C20" s="72">
        <f>F19</f>
        <v>0</v>
      </c>
      <c r="J20" s="70">
        <f>SUM(J9:J18)</f>
        <v>0</v>
      </c>
    </row>
    <row r="21" spans="2:53" ht="15.75" thickBot="1" x14ac:dyDescent="0.3">
      <c r="O21" s="11">
        <f>ROUNDUP(CONSIGNES!C6/2,0)</f>
        <v>0</v>
      </c>
      <c r="P21" s="11">
        <f>ROUNDDOWN(CONSIGNES!C6/2,0)</f>
        <v>0</v>
      </c>
    </row>
    <row r="22" spans="2:53" ht="48.75" customHeight="1" thickBot="1" x14ac:dyDescent="0.3">
      <c r="B22" s="26" t="s">
        <v>57</v>
      </c>
      <c r="L22" s="67" t="str">
        <f>IF(C9="","",IF(F6="Deuxième tour","OK",IF(M19=B3,"OK","ERREUR")))</f>
        <v/>
      </c>
      <c r="N22" s="11" t="s">
        <v>27</v>
      </c>
      <c r="O22" s="11">
        <f>IF(CONSIGNES!C6&gt;4,O21,P21)</f>
        <v>0</v>
      </c>
    </row>
    <row r="23" spans="2:53" ht="26.25" customHeight="1" thickBot="1" x14ac:dyDescent="0.45">
      <c r="B23" s="24">
        <f>CONSIGNES!C6</f>
        <v>0</v>
      </c>
      <c r="N23" s="11" t="s">
        <v>28</v>
      </c>
      <c r="O23" s="11">
        <f>(CONSIGNES!C6-O22)</f>
        <v>0</v>
      </c>
    </row>
    <row r="24" spans="2:53" x14ac:dyDescent="0.25">
      <c r="N24" s="11" t="s">
        <v>29</v>
      </c>
      <c r="O24" s="11" t="e">
        <f>ROUNDUP(P24,0)</f>
        <v>#DIV/0!</v>
      </c>
      <c r="P24" s="11" t="e">
        <f>(F19/O23)</f>
        <v>#DIV/0!</v>
      </c>
    </row>
    <row r="25" spans="2:53" ht="15.75" thickBot="1" x14ac:dyDescent="0.3">
      <c r="B25" s="12" t="s">
        <v>56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1" t="s">
        <v>31</v>
      </c>
      <c r="O25" s="11">
        <f>SUM(O23-D37)</f>
        <v>0</v>
      </c>
      <c r="R25" s="11">
        <f>SUM(R27:R36)</f>
        <v>0</v>
      </c>
      <c r="T25" s="11">
        <f>(O25-R25)</f>
        <v>0</v>
      </c>
      <c r="W25" s="11">
        <f>SUM(W27:W36)</f>
        <v>0</v>
      </c>
      <c r="Y25" s="11">
        <f>(T25-W25)</f>
        <v>0</v>
      </c>
      <c r="AB25" s="11">
        <f>SUM(AB27:AB36)</f>
        <v>0</v>
      </c>
      <c r="AD25" s="11">
        <f>(Y25-AB25)</f>
        <v>0</v>
      </c>
      <c r="AG25" s="11">
        <f>SUM(AG27:AG36)</f>
        <v>0</v>
      </c>
      <c r="AI25" s="11">
        <f>(AD25-AG25)</f>
        <v>0</v>
      </c>
      <c r="AL25" s="11">
        <f>SUM(AL27:AL36)</f>
        <v>0</v>
      </c>
      <c r="AN25" s="11">
        <f>(AI25-AL25)</f>
        <v>0</v>
      </c>
      <c r="AQ25" s="11">
        <f>SUM(AQ27:AQ36)</f>
        <v>0</v>
      </c>
      <c r="AS25" s="11">
        <f>(AN25-AQ25)</f>
        <v>0</v>
      </c>
      <c r="AV25" s="11">
        <f>SUM(AV27:AV36)</f>
        <v>0</v>
      </c>
      <c r="AX25" s="11">
        <f>(AS25-AV25)</f>
        <v>0</v>
      </c>
      <c r="BA25" s="11">
        <f>SUM(BA27:BA36)</f>
        <v>0</v>
      </c>
    </row>
    <row r="26" spans="2:53" ht="15.75" thickBot="1" x14ac:dyDescent="0.3">
      <c r="B26" s="35" t="s">
        <v>23</v>
      </c>
      <c r="C26" s="35" t="s">
        <v>19</v>
      </c>
      <c r="D26" s="41" t="s">
        <v>20</v>
      </c>
      <c r="E26" s="35" t="s">
        <v>58</v>
      </c>
      <c r="F26" s="43" t="s">
        <v>22</v>
      </c>
      <c r="G26" s="40" t="s">
        <v>55</v>
      </c>
      <c r="H26" s="36" t="s">
        <v>22</v>
      </c>
      <c r="I26" s="12"/>
      <c r="J26" s="12"/>
      <c r="K26" s="12"/>
      <c r="L26" s="12"/>
      <c r="M26" s="12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</row>
    <row r="27" spans="2:53" ht="15.75" x14ac:dyDescent="0.25">
      <c r="B27" s="62" t="str">
        <f>IF(ISBLANK(CONSIGNES!C10),"",CONSIGNES!C10)</f>
        <v/>
      </c>
      <c r="C27" s="52" t="str">
        <f>IF(F6="Deuxième tour"," ",IF(OR(MAX(D9:D18)&gt;50%,E2=2),IF(G9&gt;0,IF(C9=MAX(C9:C18),O22,0),""),""))</f>
        <v/>
      </c>
      <c r="D27" s="56" t="str">
        <f>IF(OR(MAX(D9:D18)&gt;50%,E2=2),ROUNDDOWN(F27,0),"")</f>
        <v/>
      </c>
      <c r="E27" s="52" t="str">
        <f>IF(OR(MAX(D9:D18)&gt;50%,E2=2),(R27+W27+AB27+AG27+AL27+AQ27+AV27),"")</f>
        <v/>
      </c>
      <c r="F27" s="57" t="str" cm="1">
        <f t="array" ref="F27">_xlfn.IFS(G9="","0",G9="0","0",G9="1",C9/O24)</f>
        <v>0</v>
      </c>
      <c r="G27" s="52" t="str">
        <f>IF(OR(MAX(D9:D18)&gt;50%,E2=2),(C27+D27),IF(ISBLANK(C9),"",IF((D9)&gt;10%,"Deuxième tour","Éliminé")))</f>
        <v/>
      </c>
      <c r="H27" s="60">
        <f>SUM(C27:E27)</f>
        <v>0</v>
      </c>
      <c r="N27" s="11" t="s">
        <v>32</v>
      </c>
      <c r="O27" s="45" t="e">
        <f>F9/(D27+1)</f>
        <v>#VALUE!</v>
      </c>
      <c r="P27" s="11">
        <f>IF(O25&gt;0,1,0)</f>
        <v>0</v>
      </c>
      <c r="Q27" s="11" t="e">
        <f>IF(O27=MAX(O27:O36),1,0)</f>
        <v>#VALUE!</v>
      </c>
      <c r="R27" s="11">
        <f>IF(O25&gt;0,IF(Q27&lt;1,0,Q27),0)</f>
        <v>0</v>
      </c>
      <c r="S27" s="11" t="s">
        <v>33</v>
      </c>
      <c r="T27" s="45" t="e">
        <f>F9/(D27+R27+1)</f>
        <v>#VALUE!</v>
      </c>
      <c r="U27" s="11">
        <f>IF(T25&gt;0,1,0)</f>
        <v>0</v>
      </c>
      <c r="V27" s="11" t="e">
        <f>IF(T27=MAX(T27:T36),1,0)</f>
        <v>#VALUE!</v>
      </c>
      <c r="W27" s="11">
        <f>IF(T25&gt;0,IF(V27&lt;1,0,V27),0)</f>
        <v>0</v>
      </c>
      <c r="X27" s="11" t="s">
        <v>34</v>
      </c>
      <c r="Y27" s="45" t="e">
        <f>F9/(D27+R27+W27+1)</f>
        <v>#VALUE!</v>
      </c>
      <c r="Z27" s="11">
        <f>IF(Y25&gt;0,1,0)</f>
        <v>0</v>
      </c>
      <c r="AA27" s="11" t="e">
        <f>IF(Y27=MAX(Y27:Y36),1,0)</f>
        <v>#VALUE!</v>
      </c>
      <c r="AB27" s="11">
        <f>IF(Y25&gt;0,IF(AA27&lt;1,0,AA27),0)</f>
        <v>0</v>
      </c>
      <c r="AC27" s="11" t="s">
        <v>35</v>
      </c>
      <c r="AD27" s="45" t="e">
        <f>F9/(D27+R27+W27+AB27+1)</f>
        <v>#VALUE!</v>
      </c>
      <c r="AE27" s="11">
        <f>IF(AD25&gt;0,1,0)</f>
        <v>0</v>
      </c>
      <c r="AF27" s="11" t="e">
        <f>IF(AD27=MAX(AD27:AD36),1,0)</f>
        <v>#VALUE!</v>
      </c>
      <c r="AG27" s="11">
        <f>IF(AD25&gt;0,IF(AF27&lt;1,0,AF27),0)</f>
        <v>0</v>
      </c>
      <c r="AH27" s="11" t="s">
        <v>36</v>
      </c>
      <c r="AI27" s="45" t="e">
        <f>F9/(D27+R27+W27+AB27+AG27+1)</f>
        <v>#VALUE!</v>
      </c>
      <c r="AJ27" s="11">
        <f>IF(AI25&gt;0,1,0)</f>
        <v>0</v>
      </c>
      <c r="AK27" s="11" t="e">
        <f>IF(AI27=MAX(AI27:AI36),1,0)</f>
        <v>#VALUE!</v>
      </c>
      <c r="AL27" s="11">
        <f>IF(AI25&gt;0,IF(AK27&lt;1,0,AK27),0)</f>
        <v>0</v>
      </c>
      <c r="AM27" s="11" t="s">
        <v>37</v>
      </c>
      <c r="AN27" s="45" t="e">
        <f>F9/(D27+R27+W27+AB27+AG27+AL27+1)</f>
        <v>#VALUE!</v>
      </c>
      <c r="AO27" s="11">
        <f>IF(AN25&gt;0,1,0)</f>
        <v>0</v>
      </c>
      <c r="AP27" s="11" t="e">
        <f>IF(AN27=MAX(AN27:AN36),1,0)</f>
        <v>#VALUE!</v>
      </c>
      <c r="AQ27" s="11">
        <f>IF(AN25&gt;0,IF(AP27&lt;1,0,AP27),0)</f>
        <v>0</v>
      </c>
      <c r="AR27" s="11" t="s">
        <v>38</v>
      </c>
      <c r="AS27" s="45" t="e">
        <f>F9/(D27+R27+W27+AB27+AG27+AL27+AQ27+1)</f>
        <v>#VALUE!</v>
      </c>
      <c r="AT27" s="11">
        <f>IF(AS25&gt;0,1,0)</f>
        <v>0</v>
      </c>
      <c r="AU27" s="11" t="e">
        <f>IF(AS27=MAX(AS27:AS36),1,0)</f>
        <v>#VALUE!</v>
      </c>
      <c r="AV27" s="11">
        <f>IF(AS25&gt;0,IF(AU27&lt;1,0,AU27),0)</f>
        <v>0</v>
      </c>
      <c r="AW27" s="11" t="s">
        <v>39</v>
      </c>
      <c r="AX27" s="45" t="e">
        <f>F9/(D27+R27+W27+AB27+AG27+AL27+AQ27+AV27+1)</f>
        <v>#VALUE!</v>
      </c>
      <c r="AY27" s="11">
        <f>IF(AX25&gt;0,1,0)</f>
        <v>0</v>
      </c>
      <c r="AZ27" s="11" t="e">
        <f>IF(AX27=MAX(AX27:AX36),1,0)</f>
        <v>#VALUE!</v>
      </c>
      <c r="BA27" s="11">
        <f>IF(AX25&gt;0,IF(AZ27&lt;1,0,AZ27),0)</f>
        <v>0</v>
      </c>
    </row>
    <row r="28" spans="2:53" ht="15.75" x14ac:dyDescent="0.25">
      <c r="B28" s="62" t="str">
        <f>IF(ISBLANK(CONSIGNES!C11),"",CONSIGNES!C11)</f>
        <v/>
      </c>
      <c r="C28" s="52" t="str">
        <f>IF(F6="Deuxième tour"," ",IF(OR(MAX(D9:D18)&gt;50%,E2=2),IF(G9&gt;0,IF(C10=MAX(C9:C18),O22,0),""),""))</f>
        <v/>
      </c>
      <c r="D28" s="58" t="str">
        <f>IF(OR(MAX(D9:D18)&gt;50%,E2=2),ROUNDDOWN(F28,0),"")</f>
        <v/>
      </c>
      <c r="E28" s="52" t="str">
        <f>IF(OR(MAX(D9:D18)&gt;50%,E2=2),(R28+W28+AB28+AG28+AL28+AQ28+AV28),"")</f>
        <v/>
      </c>
      <c r="F28" s="57" t="str" cm="1">
        <f t="array" ref="F28">_xlfn.IFS(G10="","0",G10="0","0",G10="1",C10/O24)</f>
        <v>0</v>
      </c>
      <c r="G28" s="52" t="str">
        <f>IF(OR(MAX(D9:D18)&gt;50%,E2=2),(C28+D28),IF(ISBLANK(C10),"",IF((D10)&gt;10%,"Deuxième tour","Éliminé")))</f>
        <v/>
      </c>
      <c r="H28" s="61">
        <f>SUM(C28:E28)</f>
        <v>0</v>
      </c>
      <c r="O28" s="45" t="e">
        <f t="shared" ref="O28:O36" si="19">F10/(D28+1)</f>
        <v>#VALUE!</v>
      </c>
      <c r="P28" s="11">
        <f>IF(O25&gt;0,1,0)</f>
        <v>0</v>
      </c>
      <c r="Q28" s="11" t="e">
        <f>IF(O28=MAX(O27:O36),1,0)</f>
        <v>#VALUE!</v>
      </c>
      <c r="R28" s="11">
        <f t="shared" ref="R28" si="20">IF(O25&gt;0,IF(Q28&lt;1,0,Q28),0)</f>
        <v>0</v>
      </c>
      <c r="T28" s="45" t="e">
        <f t="shared" ref="T28:T36" si="21">F10/(D28+R28+1)</f>
        <v>#VALUE!</v>
      </c>
      <c r="U28" s="11">
        <f>IF(T25&gt;0,1,0)</f>
        <v>0</v>
      </c>
      <c r="V28" s="11" t="e">
        <f>IF(T28=MAX(T27:T36),1,0)</f>
        <v>#VALUE!</v>
      </c>
      <c r="W28" s="11">
        <f t="shared" ref="W28" si="22">IF(T25&gt;0,IF(V28&lt;1,0,V28),0)</f>
        <v>0</v>
      </c>
      <c r="Y28" s="45" t="e">
        <f t="shared" ref="Y28:Y36" si="23">F10/(D28+R28+W28+1)</f>
        <v>#VALUE!</v>
      </c>
      <c r="Z28" s="11">
        <f>IF(Y25&gt;0,1,0)</f>
        <v>0</v>
      </c>
      <c r="AA28" s="11" t="e">
        <f>IF(Y28=MAX(Y27:Y36),1,0)</f>
        <v>#VALUE!</v>
      </c>
      <c r="AB28" s="11">
        <f t="shared" ref="AB28" si="24">IF(Y25&gt;0,IF(AA28&lt;1,0,AA28),0)</f>
        <v>0</v>
      </c>
      <c r="AD28" s="45" t="e">
        <f t="shared" ref="AD28:AD36" si="25">F10/(D28+R28+W28+AB28+1)</f>
        <v>#VALUE!</v>
      </c>
      <c r="AE28" s="11">
        <f>IF(AD25&gt;0,1,0)</f>
        <v>0</v>
      </c>
      <c r="AF28" s="11" t="e">
        <f>IF(AD28=MAX(AD27:AD36),1,0)</f>
        <v>#VALUE!</v>
      </c>
      <c r="AG28" s="11">
        <f t="shared" ref="AG28" si="26">IF(AD25&gt;0,IF(AF28&lt;1,0,AF28),0)</f>
        <v>0</v>
      </c>
      <c r="AI28" s="45" t="e">
        <f t="shared" ref="AI28:AI36" si="27">F10/(D28+R28+W28+AB28+AG28+1)</f>
        <v>#VALUE!</v>
      </c>
      <c r="AJ28" s="11">
        <f>IF(AI25&gt;0,1,0)</f>
        <v>0</v>
      </c>
      <c r="AK28" s="11" t="e">
        <f>IF(AI28=MAX(AI27:AI36),1,0)</f>
        <v>#VALUE!</v>
      </c>
      <c r="AL28" s="11">
        <f t="shared" ref="AL28" si="28">IF(AI25&gt;0,IF(AK28&lt;1,0,AK28),0)</f>
        <v>0</v>
      </c>
      <c r="AN28" s="45" t="e">
        <f t="shared" ref="AN28:AN36" si="29">F10/(D28+R28+W28+AB28+AG28+AL28+1)</f>
        <v>#VALUE!</v>
      </c>
      <c r="AO28" s="11">
        <f>IF(AN25&gt;0,1,0)</f>
        <v>0</v>
      </c>
      <c r="AP28" s="11" t="e">
        <f>IF(AN28=MAX(AN27:AN36),1,0)</f>
        <v>#VALUE!</v>
      </c>
      <c r="AQ28" s="11">
        <f t="shared" ref="AQ28" si="30">IF(AN25&gt;0,IF(AP28&lt;1,0,AP28),0)</f>
        <v>0</v>
      </c>
      <c r="AS28" s="45" t="e">
        <f t="shared" ref="AS28:AS36" si="31">F10/(D28+R28+W28+AB28+AG28+AL28+AQ28+1)</f>
        <v>#VALUE!</v>
      </c>
      <c r="AT28" s="11">
        <f>IF(AS25&gt;0,1,0)</f>
        <v>0</v>
      </c>
      <c r="AU28" s="11" t="e">
        <f>IF(AS28=MAX(AS27:AS36),1,0)</f>
        <v>#VALUE!</v>
      </c>
      <c r="AV28" s="11">
        <f t="shared" ref="AV28" si="32">IF(AS25&gt;0,IF(AU28&lt;1,0,AU28),0)</f>
        <v>0</v>
      </c>
      <c r="AX28" s="45" t="e">
        <f t="shared" ref="AX28:AX36" si="33">F10/(D28+R28+W28+AB28+AG28+AL28+AQ28+AV28+1)</f>
        <v>#VALUE!</v>
      </c>
      <c r="AY28" s="11">
        <f>IF(AX25&gt;0,1,0)</f>
        <v>0</v>
      </c>
      <c r="AZ28" s="11" t="e">
        <f>IF(AX28=MAX(AX27:AX36),1,0)</f>
        <v>#VALUE!</v>
      </c>
      <c r="BA28" s="11">
        <f t="shared" ref="BA28" si="34">IF(AX25&gt;0,IF(AZ28&lt;1,0,AZ28),0)</f>
        <v>0</v>
      </c>
    </row>
    <row r="29" spans="2:53" ht="15.75" x14ac:dyDescent="0.25">
      <c r="B29" s="62" t="str">
        <f>IF(ISBLANK(CONSIGNES!C12),"",CONSIGNES!C12)</f>
        <v/>
      </c>
      <c r="C29" s="52" t="str">
        <f>IF(F6="Deuxième tour"," ",IF(OR(MAX(D9:D18)&gt;50%,E2=2),IF(G9&gt;0,IF(C11=MAX(C9:C18),O22,0),""),""))</f>
        <v/>
      </c>
      <c r="D29" s="58" t="str">
        <f>IF(OR(MAX(D9:D18)&gt;50%,E2=2),ROUNDDOWN(F29,0),"")</f>
        <v/>
      </c>
      <c r="E29" s="52" t="str">
        <f>IF(OR(MAX(D9:D18)&gt;50%,E2=2),(R29+W29+AB29+AG29+AL29+AQ29+AV29),"")</f>
        <v/>
      </c>
      <c r="F29" s="57" t="str" cm="1">
        <f t="array" ref="F29">_xlfn.IFS(G11="","0",G11="0","0",G11="1",C11/O24)</f>
        <v>0</v>
      </c>
      <c r="G29" s="52" t="str">
        <f>IF(OR(MAX(D9:D18)&gt;50%,E2=2),(C29+D29),IF(ISBLANK(C11),"",IF((D11)&gt;10%,"Deuxième tour","Éliminé")))</f>
        <v/>
      </c>
      <c r="H29" s="61">
        <f t="shared" ref="H29:H36" si="35">SUM(C29:E29)</f>
        <v>0</v>
      </c>
      <c r="O29" s="45" t="e">
        <f t="shared" si="19"/>
        <v>#VALUE!</v>
      </c>
      <c r="P29" s="11">
        <f>IF(O25&gt;0,1,0)</f>
        <v>0</v>
      </c>
      <c r="Q29" s="11" t="e">
        <f>IF(O29=MAX(O27:O36),1,0)</f>
        <v>#VALUE!</v>
      </c>
      <c r="R29" s="11">
        <f>IF(O25&gt;0,IF(Q29&lt;1,0,Q29),0)</f>
        <v>0</v>
      </c>
      <c r="T29" s="45" t="e">
        <f t="shared" si="21"/>
        <v>#VALUE!</v>
      </c>
      <c r="U29" s="11">
        <f>IF(T25&gt;0,1,0)</f>
        <v>0</v>
      </c>
      <c r="V29" s="11" t="e">
        <f>IF(T29=MAX(T27:T36),1,0)</f>
        <v>#VALUE!</v>
      </c>
      <c r="W29" s="11">
        <f>IF(T25&gt;0,IF(V29&lt;1,0,V29),0)</f>
        <v>0</v>
      </c>
      <c r="Y29" s="45" t="e">
        <f t="shared" si="23"/>
        <v>#VALUE!</v>
      </c>
      <c r="Z29" s="11">
        <f>IF(Y25&gt;0,1,0)</f>
        <v>0</v>
      </c>
      <c r="AA29" s="11" t="e">
        <f>IF(Y29=MAX(Y27:Y36),1,0)</f>
        <v>#VALUE!</v>
      </c>
      <c r="AB29" s="11">
        <f>IF(Y25&gt;0,IF(AA29&lt;1,0,AA29),0)</f>
        <v>0</v>
      </c>
      <c r="AD29" s="45" t="e">
        <f t="shared" si="25"/>
        <v>#VALUE!</v>
      </c>
      <c r="AE29" s="11">
        <f>IF(AD25&gt;0,1,0)</f>
        <v>0</v>
      </c>
      <c r="AF29" s="11" t="e">
        <f>IF(AD29=MAX(AD27:AD36),1,0)</f>
        <v>#VALUE!</v>
      </c>
      <c r="AG29" s="11">
        <f>IF(AD25&gt;0,IF(AF29&lt;1,0,AF29),0)</f>
        <v>0</v>
      </c>
      <c r="AI29" s="45" t="e">
        <f t="shared" si="27"/>
        <v>#VALUE!</v>
      </c>
      <c r="AJ29" s="11">
        <f>IF(AI25&gt;0,1,0)</f>
        <v>0</v>
      </c>
      <c r="AK29" s="11" t="e">
        <f>IF(AI29=MAX(AI27:AI36),1,0)</f>
        <v>#VALUE!</v>
      </c>
      <c r="AL29" s="11">
        <f>IF(AI25&gt;0,IF(AK29&lt;1,0,AK29),0)</f>
        <v>0</v>
      </c>
      <c r="AN29" s="45" t="e">
        <f t="shared" si="29"/>
        <v>#VALUE!</v>
      </c>
      <c r="AO29" s="11">
        <f>IF(AN25&gt;0,1,0)</f>
        <v>0</v>
      </c>
      <c r="AP29" s="11" t="e">
        <f>IF(AN29=MAX(AN27:AN36),1,0)</f>
        <v>#VALUE!</v>
      </c>
      <c r="AQ29" s="11">
        <f>IF(AN25&gt;0,IF(AP29&lt;1,0,AP29),0)</f>
        <v>0</v>
      </c>
      <c r="AS29" s="45" t="e">
        <f t="shared" si="31"/>
        <v>#VALUE!</v>
      </c>
      <c r="AT29" s="11">
        <f>IF(AS25&gt;0,1,0)</f>
        <v>0</v>
      </c>
      <c r="AU29" s="11" t="e">
        <f>IF(AS29=MAX(AS27:AS36),1,0)</f>
        <v>#VALUE!</v>
      </c>
      <c r="AV29" s="11">
        <f>IF(AS25&gt;0,IF(AU29&lt;1,0,AU29),0)</f>
        <v>0</v>
      </c>
      <c r="AX29" s="45" t="e">
        <f t="shared" si="33"/>
        <v>#VALUE!</v>
      </c>
      <c r="AY29" s="11">
        <f>IF(AX25&gt;0,1,0)</f>
        <v>0</v>
      </c>
      <c r="AZ29" s="11" t="e">
        <f>IF(AX29=MAX(AX27:AX36),1,0)</f>
        <v>#VALUE!</v>
      </c>
      <c r="BA29" s="11">
        <f>IF(AX25&gt;0,IF(AZ29&lt;1,0,AZ29),0)</f>
        <v>0</v>
      </c>
    </row>
    <row r="30" spans="2:53" ht="15.75" x14ac:dyDescent="0.25">
      <c r="B30" s="62" t="str">
        <f>IF(ISBLANK(CONSIGNES!C13),"",CONSIGNES!C13)</f>
        <v/>
      </c>
      <c r="C30" s="52" t="str">
        <f>IF(F6="Deuxième tour"," ",IF(OR(MAX(D9:D18)&gt;50%,E2=2),IF(G9&gt;0,IF(C9=MAX(C12:C18),O22,0),""),""))</f>
        <v/>
      </c>
      <c r="D30" s="58" t="str">
        <f>IF(OR(MAX(D9:D18)&gt;50%,E2=2),ROUNDDOWN(F30,0),"")</f>
        <v/>
      </c>
      <c r="E30" s="52" t="str">
        <f>IF(OR(MAX(D9:D18)&gt;50%,E2=2),(R30+W30+AB30+AG30+AL30+AQ30+AV30),"")</f>
        <v/>
      </c>
      <c r="F30" s="57" t="str" cm="1">
        <f t="array" ref="F30">_xlfn.IFS(G12="","0",G12="0","0",G12="1",C12/O24)</f>
        <v>0</v>
      </c>
      <c r="G30" s="52" t="str">
        <f>IF(OR(MAX(D9:D18)&gt;50%,E2=2),(C30+D30),IF(ISBLANK(C12),"",IF((D12)&gt;10%,"Deuxième tour","Éliminé")))</f>
        <v/>
      </c>
      <c r="H30" s="61">
        <f t="shared" si="35"/>
        <v>0</v>
      </c>
      <c r="O30" s="45" t="e">
        <f t="shared" si="19"/>
        <v>#VALUE!</v>
      </c>
      <c r="P30" s="11">
        <f>IF(O25&gt;0,1,0)</f>
        <v>0</v>
      </c>
      <c r="Q30" s="11" t="e">
        <f>IF(O30=MAX(O27:O36),1,0)</f>
        <v>#VALUE!</v>
      </c>
      <c r="R30" s="11">
        <f>IF(O25&gt;0,IF(Q30&lt;1,0,Q30),0)</f>
        <v>0</v>
      </c>
      <c r="T30" s="45" t="e">
        <f t="shared" si="21"/>
        <v>#VALUE!</v>
      </c>
      <c r="U30" s="11">
        <f>IF(T25&gt;0,1,0)</f>
        <v>0</v>
      </c>
      <c r="V30" s="11" t="e">
        <f>IF(T30=MAX(T27:T36),1,0)</f>
        <v>#VALUE!</v>
      </c>
      <c r="W30" s="11">
        <f>IF(T25&gt;0,IF(V30&lt;1,0,V30),0)</f>
        <v>0</v>
      </c>
      <c r="Y30" s="45" t="e">
        <f t="shared" si="23"/>
        <v>#VALUE!</v>
      </c>
      <c r="Z30" s="11">
        <f>IF(Y25&gt;0,1,0)</f>
        <v>0</v>
      </c>
      <c r="AA30" s="11" t="e">
        <f>IF(Y30=MAX(Y27:Y36),1,0)</f>
        <v>#VALUE!</v>
      </c>
      <c r="AB30" s="11">
        <f>IF(Y25&gt;0,IF(AA30&lt;1,0,AA30),0)</f>
        <v>0</v>
      </c>
      <c r="AD30" s="45" t="e">
        <f t="shared" si="25"/>
        <v>#VALUE!</v>
      </c>
      <c r="AE30" s="11">
        <f>IF(AD25&gt;0,1,0)</f>
        <v>0</v>
      </c>
      <c r="AF30" s="11" t="e">
        <f>IF(AD30=MAX(AD27:AD36),1,0)</f>
        <v>#VALUE!</v>
      </c>
      <c r="AG30" s="11">
        <f>IF(AD25&gt;0,IF(AF30&lt;1,0,AF30),0)</f>
        <v>0</v>
      </c>
      <c r="AI30" s="45" t="e">
        <f t="shared" si="27"/>
        <v>#VALUE!</v>
      </c>
      <c r="AJ30" s="11">
        <f>IF(AI25&gt;0,1,0)</f>
        <v>0</v>
      </c>
      <c r="AK30" s="11" t="e">
        <f>IF(AI30=MAX(AI27:AI36),1,0)</f>
        <v>#VALUE!</v>
      </c>
      <c r="AL30" s="11">
        <f>IF(AI25&gt;0,IF(AK30&lt;1,0,AK30),0)</f>
        <v>0</v>
      </c>
      <c r="AN30" s="45" t="e">
        <f t="shared" si="29"/>
        <v>#VALUE!</v>
      </c>
      <c r="AO30" s="11">
        <f>IF(AN25&gt;0,1,0)</f>
        <v>0</v>
      </c>
      <c r="AP30" s="11" t="e">
        <f>IF(AN30=MAX(AN27:AN36),1,0)</f>
        <v>#VALUE!</v>
      </c>
      <c r="AQ30" s="11">
        <f>IF(AN25&gt;0,IF(AP30&lt;1,0,AP30),0)</f>
        <v>0</v>
      </c>
      <c r="AS30" s="45" t="e">
        <f t="shared" si="31"/>
        <v>#VALUE!</v>
      </c>
      <c r="AT30" s="11">
        <f>IF(AS25&gt;0,1,0)</f>
        <v>0</v>
      </c>
      <c r="AU30" s="11" t="e">
        <f>IF(AS30=MAX(AS27:AS36),1,0)</f>
        <v>#VALUE!</v>
      </c>
      <c r="AV30" s="11">
        <f>IF(AS25&gt;0,IF(AU30&lt;1,0,AU30),0)</f>
        <v>0</v>
      </c>
      <c r="AX30" s="45" t="e">
        <f t="shared" si="33"/>
        <v>#VALUE!</v>
      </c>
      <c r="AY30" s="11">
        <f>IF(AX25&gt;0,1,0)</f>
        <v>0</v>
      </c>
      <c r="AZ30" s="11" t="e">
        <f>IF(AX30=MAX(AX27:AX36),1,0)</f>
        <v>#VALUE!</v>
      </c>
      <c r="BA30" s="11">
        <f>IF(AX25&gt;0,IF(AZ30&lt;1,0,AZ30),0)</f>
        <v>0</v>
      </c>
    </row>
    <row r="31" spans="2:53" ht="15.75" x14ac:dyDescent="0.25">
      <c r="B31" s="62" t="str">
        <f>IF(ISBLANK(CONSIGNES!C14),"",CONSIGNES!C14)</f>
        <v/>
      </c>
      <c r="C31" s="52" t="str">
        <f>IF(F6="Deuxième tour"," ",IF(OR(MAX(D9:D18)&gt;50%,E2=2),IF(G9&gt;0,IF(C13=MAX(C9:C18),O22,0),""),""))</f>
        <v/>
      </c>
      <c r="D31" s="58" t="str">
        <f>IF(OR(MAX(D9:D18)&gt;50%,E2=2),ROUNDDOWN(F31,0),"")</f>
        <v/>
      </c>
      <c r="E31" s="52" t="str">
        <f>IF(OR(MAX(D9:D18)&gt;50%,E2=2),(R31+W31+AB31+AG31+AL31+AQ31+AV31),"")</f>
        <v/>
      </c>
      <c r="F31" s="57" t="str" cm="1">
        <f t="array" ref="F31">_xlfn.IFS(G13="","0",G13="0","0",G13="1",C13/O24)</f>
        <v>0</v>
      </c>
      <c r="G31" s="52" t="str">
        <f>IF(OR(MAX(D9:D18)&gt;50%,E2=2),(C31+D31),IF(ISBLANK(C13),"",IF((D13)&gt;10%,"Deuxième tour","Éliminé")))</f>
        <v/>
      </c>
      <c r="H31" s="61">
        <f t="shared" si="35"/>
        <v>0</v>
      </c>
      <c r="O31" s="45" t="e">
        <f t="shared" si="19"/>
        <v>#VALUE!</v>
      </c>
      <c r="P31" s="11">
        <f>IF(O25&gt;0,1,0)</f>
        <v>0</v>
      </c>
      <c r="Q31" s="11" t="e">
        <f>IF(O31=MAX(O27:O36),1,0)</f>
        <v>#VALUE!</v>
      </c>
      <c r="R31" s="11">
        <f>IF(O25&gt;0,IF(Q31&lt;1,0,Q31),0)</f>
        <v>0</v>
      </c>
      <c r="T31" s="45" t="e">
        <f t="shared" si="21"/>
        <v>#VALUE!</v>
      </c>
      <c r="U31" s="11">
        <f>IF(T25&gt;0,1,0)</f>
        <v>0</v>
      </c>
      <c r="V31" s="11" t="e">
        <f>IF(T31=MAX(T27:T36),1,0)</f>
        <v>#VALUE!</v>
      </c>
      <c r="W31" s="11">
        <f>IF(T25&gt;0,IF(V31&lt;1,0,V31),0)</f>
        <v>0</v>
      </c>
      <c r="Y31" s="45" t="e">
        <f t="shared" si="23"/>
        <v>#VALUE!</v>
      </c>
      <c r="Z31" s="11">
        <f>IF(Y25&gt;0,1,0)</f>
        <v>0</v>
      </c>
      <c r="AA31" s="11" t="e">
        <f>IF(Y31=MAX(Y27:Y36),1,0)</f>
        <v>#VALUE!</v>
      </c>
      <c r="AB31" s="11">
        <f>IF(Y25&gt;0,IF(AA31&lt;1,0,AA31),0)</f>
        <v>0</v>
      </c>
      <c r="AD31" s="45" t="e">
        <f t="shared" si="25"/>
        <v>#VALUE!</v>
      </c>
      <c r="AE31" s="11">
        <f>IF(AD25&gt;0,1,0)</f>
        <v>0</v>
      </c>
      <c r="AF31" s="11" t="e">
        <f>IF(AD31=MAX(AD27:AD36),1,0)</f>
        <v>#VALUE!</v>
      </c>
      <c r="AG31" s="11">
        <f>IF(AD25&gt;0,IF(AF31&lt;1,0,AF31),0)</f>
        <v>0</v>
      </c>
      <c r="AI31" s="45" t="e">
        <f t="shared" si="27"/>
        <v>#VALUE!</v>
      </c>
      <c r="AJ31" s="11">
        <f>IF(AI25&gt;0,1,0)</f>
        <v>0</v>
      </c>
      <c r="AK31" s="11" t="e">
        <f>IF(AI31=MAX(AI27:AI36),1,0)</f>
        <v>#VALUE!</v>
      </c>
      <c r="AL31" s="11">
        <f>IF(AI25&gt;0,IF(AK31&lt;1,0,AK31),0)</f>
        <v>0</v>
      </c>
      <c r="AN31" s="45" t="e">
        <f t="shared" si="29"/>
        <v>#VALUE!</v>
      </c>
      <c r="AO31" s="11">
        <f>IF(AN25&gt;0,1,0)</f>
        <v>0</v>
      </c>
      <c r="AP31" s="11" t="e">
        <f>IF(AN31=MAX(AN27:AN36),1,0)</f>
        <v>#VALUE!</v>
      </c>
      <c r="AQ31" s="11">
        <f>IF(AN25&gt;0,IF(AP31&lt;1,0,AP31),0)</f>
        <v>0</v>
      </c>
      <c r="AS31" s="45" t="e">
        <f t="shared" si="31"/>
        <v>#VALUE!</v>
      </c>
      <c r="AT31" s="11">
        <f>IF(AS25&gt;0,1,0)</f>
        <v>0</v>
      </c>
      <c r="AU31" s="11" t="e">
        <f>IF(AS31=MAX(AS27:AS36),1,0)</f>
        <v>#VALUE!</v>
      </c>
      <c r="AV31" s="11">
        <f>IF(AS25&gt;0,IF(AU31&lt;1,0,AU31),0)</f>
        <v>0</v>
      </c>
      <c r="AX31" s="45" t="e">
        <f t="shared" si="33"/>
        <v>#VALUE!</v>
      </c>
      <c r="AY31" s="11">
        <f>IF(AX25&gt;0,1,0)</f>
        <v>0</v>
      </c>
      <c r="AZ31" s="11" t="e">
        <f>IF(AX31=MAX(AX27:AX36),1,0)</f>
        <v>#VALUE!</v>
      </c>
      <c r="BA31" s="11">
        <f>IF(AX25&gt;0,IF(AZ31&lt;1,0,AZ31),0)</f>
        <v>0</v>
      </c>
    </row>
    <row r="32" spans="2:53" ht="15.75" x14ac:dyDescent="0.25">
      <c r="B32" s="62" t="str">
        <f>IF(ISBLANK(CONSIGNES!C15),"",CONSIGNES!C15)</f>
        <v/>
      </c>
      <c r="C32" s="52" t="str">
        <f>IF(F6="Deuxième tour"," ",IF(OR(MAX(D9:D18)&gt;50%,E2=2),IF(G9&gt;0,IF(C14=MAX(C9:C18),O22,0),""),""))</f>
        <v/>
      </c>
      <c r="D32" s="58" t="str">
        <f>IF(OR(MAX(D9:D18)&gt;50%,E2=2),ROUNDDOWN(F32,0),"")</f>
        <v/>
      </c>
      <c r="E32" s="52" t="str">
        <f>IF(OR(MAX(D9:D18)&gt;50%,E2=2),(R32+W32+AB32+AG32+AL32+AQ32+AV32),"")</f>
        <v/>
      </c>
      <c r="F32" s="57" t="str" cm="1">
        <f t="array" ref="F32">_xlfn.IFS(G14="","0",G14="0","0",G14="1",C14/O24)</f>
        <v>0</v>
      </c>
      <c r="G32" s="52" t="str">
        <f>IF(OR(MAX(D9:D18)&gt;50%,E2=2),(C32+D32),IF(ISBLANK(C14),"",IF((D14)&gt;10%,"Deuxième tour","Éliminé")))</f>
        <v/>
      </c>
      <c r="H32" s="61">
        <f t="shared" si="35"/>
        <v>0</v>
      </c>
      <c r="O32" s="45" t="e">
        <f t="shared" si="19"/>
        <v>#VALUE!</v>
      </c>
      <c r="P32" s="11">
        <f>IF(O25&gt;0,1,0)</f>
        <v>0</v>
      </c>
      <c r="Q32" s="11" t="e">
        <f>IF(O32=MAX(O27:O36),1,0)</f>
        <v>#VALUE!</v>
      </c>
      <c r="R32" s="11">
        <f>IF(O25&gt;0,IF(Q32&lt;1,0,Q32),0)</f>
        <v>0</v>
      </c>
      <c r="T32" s="45" t="e">
        <f t="shared" si="21"/>
        <v>#VALUE!</v>
      </c>
      <c r="U32" s="11">
        <f>IF(T25&gt;0,1,0)</f>
        <v>0</v>
      </c>
      <c r="V32" s="11" t="e">
        <f>IF(T32=MAX(T27:T36),1,0)</f>
        <v>#VALUE!</v>
      </c>
      <c r="W32" s="11">
        <f>IF(T25&gt;0,IF(V32&lt;1,0,V32),0)</f>
        <v>0</v>
      </c>
      <c r="Y32" s="45" t="e">
        <f t="shared" si="23"/>
        <v>#VALUE!</v>
      </c>
      <c r="Z32" s="11">
        <f>IF(Y25&gt;0,1,0)</f>
        <v>0</v>
      </c>
      <c r="AA32" s="11" t="e">
        <f>IF(Y32=MAX(Y27:Y36),1,0)</f>
        <v>#VALUE!</v>
      </c>
      <c r="AB32" s="11">
        <f>IF(Y25&gt;0,IF(AA32&lt;1,0,AA32),0)</f>
        <v>0</v>
      </c>
      <c r="AD32" s="45" t="e">
        <f t="shared" si="25"/>
        <v>#VALUE!</v>
      </c>
      <c r="AE32" s="11">
        <f>IF(AD25&gt;0,1,0)</f>
        <v>0</v>
      </c>
      <c r="AF32" s="11" t="e">
        <f>IF(AD32=MAX(AD27:AD36),1,0)</f>
        <v>#VALUE!</v>
      </c>
      <c r="AG32" s="11">
        <f>IF(AD25&gt;0,IF(AF32&lt;1,0,AF32),0)</f>
        <v>0</v>
      </c>
      <c r="AI32" s="45" t="e">
        <f t="shared" si="27"/>
        <v>#VALUE!</v>
      </c>
      <c r="AJ32" s="11">
        <f>IF(AI25&gt;0,1,0)</f>
        <v>0</v>
      </c>
      <c r="AK32" s="11" t="e">
        <f>IF(AI32=MAX(AI27:AI36),1,0)</f>
        <v>#VALUE!</v>
      </c>
      <c r="AL32" s="11">
        <f>IF(AI25&gt;0,IF(AK32&lt;1,0,AK32),0)</f>
        <v>0</v>
      </c>
      <c r="AN32" s="45" t="e">
        <f t="shared" si="29"/>
        <v>#VALUE!</v>
      </c>
      <c r="AO32" s="11">
        <f>IF(AN25&gt;0,1,0)</f>
        <v>0</v>
      </c>
      <c r="AP32" s="11" t="e">
        <f>IF(AN32=MAX(AN27:AN36),1,0)</f>
        <v>#VALUE!</v>
      </c>
      <c r="AQ32" s="11">
        <f>IF(AN25&gt;0,IF(AP32&lt;1,0,AP32),0)</f>
        <v>0</v>
      </c>
      <c r="AS32" s="45" t="e">
        <f t="shared" si="31"/>
        <v>#VALUE!</v>
      </c>
      <c r="AT32" s="11">
        <f>IF(AS25&gt;0,1,0)</f>
        <v>0</v>
      </c>
      <c r="AU32" s="11" t="e">
        <f>IF(AS32=MAX(AS27:AS36),1,0)</f>
        <v>#VALUE!</v>
      </c>
      <c r="AV32" s="11">
        <f>IF(AS25&gt;0,IF(AU32&lt;1,0,AU32),0)</f>
        <v>0</v>
      </c>
      <c r="AX32" s="45" t="e">
        <f t="shared" si="33"/>
        <v>#VALUE!</v>
      </c>
      <c r="AY32" s="11">
        <f>IF(AX25&gt;0,1,0)</f>
        <v>0</v>
      </c>
      <c r="AZ32" s="11" t="e">
        <f>IF(AX32=MAX(AX27:AX36),1,0)</f>
        <v>#VALUE!</v>
      </c>
      <c r="BA32" s="11">
        <f>IF(AX25&gt;0,IF(AZ32&lt;1,0,AZ32),0)</f>
        <v>0</v>
      </c>
    </row>
    <row r="33" spans="2:53" ht="15.75" x14ac:dyDescent="0.25">
      <c r="B33" s="62" t="str">
        <f>IF(ISBLANK(CONSIGNES!C16),"",CONSIGNES!C16)</f>
        <v/>
      </c>
      <c r="C33" s="52" t="str">
        <f>IF(F6="Deuxième tour"," ",IF(OR(MAX(D9:D18)&gt;50%,E2=2),IF(G9&gt;0,IF(C15=MAX(C9:C18),O22,0),""),""))</f>
        <v/>
      </c>
      <c r="D33" s="58" t="str">
        <f>IF(OR(MAX(D9:D18)&gt;50%,E2=2),ROUNDDOWN(F33,0),"")</f>
        <v/>
      </c>
      <c r="E33" s="52" t="str">
        <f>IF(OR(MAX(D9:D18)&gt;50%,E2=2),(R33+W33+AB33+AG33+AL33+AQ33+AV33),"")</f>
        <v/>
      </c>
      <c r="F33" s="57" t="str" cm="1">
        <f t="array" ref="F33">_xlfn.IFS(G15="","0",G15="0","0",G15="1",C15/O24)</f>
        <v>0</v>
      </c>
      <c r="G33" s="52" t="str">
        <f>IF(OR(MAX(D9:D18)&gt;50%,E2=2),(C33+D33),IF(ISBLANK(C15),"",IF((D15)&gt;10%,"Deuxième tour","Éliminé")))</f>
        <v/>
      </c>
      <c r="H33" s="61">
        <f t="shared" si="35"/>
        <v>0</v>
      </c>
      <c r="O33" s="45" t="e">
        <f t="shared" si="19"/>
        <v>#VALUE!</v>
      </c>
      <c r="P33" s="11">
        <f>IF(O25&gt;0,1,0)</f>
        <v>0</v>
      </c>
      <c r="Q33" s="11" t="e">
        <f>IF(O33=MAX(O27:O36),1,0)</f>
        <v>#VALUE!</v>
      </c>
      <c r="R33" s="11">
        <f>IF(O25&gt;0,IF(Q33&lt;1,0,Q33),0)</f>
        <v>0</v>
      </c>
      <c r="T33" s="45" t="e">
        <f t="shared" si="21"/>
        <v>#VALUE!</v>
      </c>
      <c r="U33" s="11">
        <f>IF(T25&gt;0,1,0)</f>
        <v>0</v>
      </c>
      <c r="V33" s="11" t="e">
        <f>IF(T33=MAX(T27:T36),1,0)</f>
        <v>#VALUE!</v>
      </c>
      <c r="W33" s="11">
        <f>IF(T25&gt;0,IF(V33&lt;1,0,V33),0)</f>
        <v>0</v>
      </c>
      <c r="Y33" s="45" t="e">
        <f t="shared" si="23"/>
        <v>#VALUE!</v>
      </c>
      <c r="Z33" s="11">
        <f>IF(Y25&gt;0,1,0)</f>
        <v>0</v>
      </c>
      <c r="AA33" s="11" t="e">
        <f>IF(Y33=MAX(Y27:Y36),1,0)</f>
        <v>#VALUE!</v>
      </c>
      <c r="AB33" s="11">
        <f>IF(Y25&gt;0,IF(AA33&lt;1,0,AA33),0)</f>
        <v>0</v>
      </c>
      <c r="AD33" s="45" t="e">
        <f t="shared" si="25"/>
        <v>#VALUE!</v>
      </c>
      <c r="AE33" s="11">
        <f>IF(AD25&gt;0,1,0)</f>
        <v>0</v>
      </c>
      <c r="AF33" s="11" t="e">
        <f>IF(AD33=MAX(AD27:AD36),1,0)</f>
        <v>#VALUE!</v>
      </c>
      <c r="AG33" s="11">
        <f>IF(AD25&gt;0,IF(AF33&lt;1,0,AF33),0)</f>
        <v>0</v>
      </c>
      <c r="AI33" s="45" t="e">
        <f t="shared" si="27"/>
        <v>#VALUE!</v>
      </c>
      <c r="AJ33" s="11">
        <f>IF(AI25&gt;0,1,0)</f>
        <v>0</v>
      </c>
      <c r="AK33" s="11" t="e">
        <f>IF(AI33=MAX(AI27:AI36),1,0)</f>
        <v>#VALUE!</v>
      </c>
      <c r="AL33" s="11">
        <f>IF(AI25&gt;0,IF(AK33&lt;1,0,AK33),0)</f>
        <v>0</v>
      </c>
      <c r="AN33" s="45" t="e">
        <f t="shared" si="29"/>
        <v>#VALUE!</v>
      </c>
      <c r="AO33" s="11">
        <f>IF(AN25&gt;0,1,0)</f>
        <v>0</v>
      </c>
      <c r="AP33" s="11" t="e">
        <f>IF(AN33=MAX(AN27:AN36),1,0)</f>
        <v>#VALUE!</v>
      </c>
      <c r="AQ33" s="11">
        <f>IF(AN25&gt;0,IF(AP33&lt;1,0,AP33),0)</f>
        <v>0</v>
      </c>
      <c r="AS33" s="45" t="e">
        <f t="shared" si="31"/>
        <v>#VALUE!</v>
      </c>
      <c r="AT33" s="11">
        <f>IF(AS25&gt;0,1,0)</f>
        <v>0</v>
      </c>
      <c r="AU33" s="11" t="e">
        <f>IF(AS33=MAX(AS27:AS36),1,0)</f>
        <v>#VALUE!</v>
      </c>
      <c r="AV33" s="11">
        <f>IF(AS25&gt;0,IF(AU33&lt;1,0,AU33),0)</f>
        <v>0</v>
      </c>
      <c r="AX33" s="45" t="e">
        <f t="shared" si="33"/>
        <v>#VALUE!</v>
      </c>
      <c r="AY33" s="11">
        <f>IF(AX25&gt;0,1,0)</f>
        <v>0</v>
      </c>
      <c r="AZ33" s="11" t="e">
        <f>IF(AX33=MAX(AX27:AX36),1,0)</f>
        <v>#VALUE!</v>
      </c>
      <c r="BA33" s="11">
        <f>IF(AX25&gt;0,IF(AZ33&lt;1,0,AZ33),0)</f>
        <v>0</v>
      </c>
    </row>
    <row r="34" spans="2:53" ht="15.75" x14ac:dyDescent="0.25">
      <c r="B34" s="62" t="str">
        <f>IF(ISBLANK(CONSIGNES!C17),"",CONSIGNES!C17)</f>
        <v/>
      </c>
      <c r="C34" s="52" t="str">
        <f>IF(F6="Deuxième tour"," ",IF(OR(MAX(D9:D18)&gt;50%,E2=2),IF(G9&gt;0,IF(C16=MAX(C9:C18),O22,0),""),""))</f>
        <v/>
      </c>
      <c r="D34" s="58" t="str">
        <f>IF(OR(MAX(D9:D18)&gt;50%,E2=2),ROUNDDOWN(F34,0),"")</f>
        <v/>
      </c>
      <c r="E34" s="52" t="str">
        <f>IF(OR(MAX(D9:D18)&gt;50%,E2=2),(R34+W34+AB34+AG34+AL34+AQ34+AV34),"")</f>
        <v/>
      </c>
      <c r="F34" s="57" t="str" cm="1">
        <f t="array" ref="F34">_xlfn.IFS(G16="","0",G16="0","0",G16="1",C16/O24)</f>
        <v>0</v>
      </c>
      <c r="G34" s="52" t="str">
        <f>IF(OR(MAX(D9:D18)&gt;50%,E2=2),(C34+D34),IF(ISBLANK(C16),"",IF((D16)&gt;10%,"Deuxième tour","Éliminé")))</f>
        <v/>
      </c>
      <c r="H34" s="61">
        <f t="shared" si="35"/>
        <v>0</v>
      </c>
      <c r="O34" s="45" t="e">
        <f t="shared" si="19"/>
        <v>#VALUE!</v>
      </c>
      <c r="P34" s="11">
        <f>IF(O25&gt;0,1,0)</f>
        <v>0</v>
      </c>
      <c r="Q34" s="11" t="e">
        <f>IF(O34=MAX(O27:O36),1,0)</f>
        <v>#VALUE!</v>
      </c>
      <c r="R34" s="11">
        <f>IF(O25&gt;0,IF(Q34&lt;1,0,Q34),0)</f>
        <v>0</v>
      </c>
      <c r="T34" s="45" t="e">
        <f t="shared" si="21"/>
        <v>#VALUE!</v>
      </c>
      <c r="U34" s="11">
        <f>IF(T25&gt;0,1,0)</f>
        <v>0</v>
      </c>
      <c r="V34" s="11" t="e">
        <f>IF(T34=MAX(T27:T36),1,0)</f>
        <v>#VALUE!</v>
      </c>
      <c r="W34" s="11">
        <f>IF(T25&gt;0,IF(V34&lt;1,0,V34),0)</f>
        <v>0</v>
      </c>
      <c r="Y34" s="45" t="e">
        <f t="shared" si="23"/>
        <v>#VALUE!</v>
      </c>
      <c r="Z34" s="11">
        <f>IF(Y25&gt;0,1,0)</f>
        <v>0</v>
      </c>
      <c r="AA34" s="11" t="e">
        <f>IF(Y34=MAX(Y27:Y36),1,0)</f>
        <v>#VALUE!</v>
      </c>
      <c r="AB34" s="11">
        <f>IF(Y25&gt;0,IF(AA34&lt;1,0,AA34),0)</f>
        <v>0</v>
      </c>
      <c r="AD34" s="45" t="e">
        <f t="shared" si="25"/>
        <v>#VALUE!</v>
      </c>
      <c r="AE34" s="11">
        <f>IF(AD25&gt;0,1,0)</f>
        <v>0</v>
      </c>
      <c r="AF34" s="11" t="e">
        <f>IF(AD34=MAX(AD27:AD36),1,0)</f>
        <v>#VALUE!</v>
      </c>
      <c r="AG34" s="11">
        <f>IF(AD25&gt;0,IF(AF34&lt;1,0,AF34),0)</f>
        <v>0</v>
      </c>
      <c r="AI34" s="45" t="e">
        <f t="shared" si="27"/>
        <v>#VALUE!</v>
      </c>
      <c r="AJ34" s="11">
        <f>IF(AI25&gt;0,1,0)</f>
        <v>0</v>
      </c>
      <c r="AK34" s="11" t="e">
        <f>IF(AI34=MAX(AI27:AI36),1,0)</f>
        <v>#VALUE!</v>
      </c>
      <c r="AL34" s="11">
        <f>IF(AI25&gt;0,IF(AK34&lt;1,0,AK34),0)</f>
        <v>0</v>
      </c>
      <c r="AN34" s="45" t="e">
        <f t="shared" si="29"/>
        <v>#VALUE!</v>
      </c>
      <c r="AO34" s="11">
        <f>IF(AN25&gt;0,1,0)</f>
        <v>0</v>
      </c>
      <c r="AP34" s="11" t="e">
        <f>IF(AN34=MAX(AN27:AN36),1,0)</f>
        <v>#VALUE!</v>
      </c>
      <c r="AQ34" s="11">
        <f>IF(AN25&gt;0,IF(AP34&lt;1,0,AP34),0)</f>
        <v>0</v>
      </c>
      <c r="AS34" s="45" t="e">
        <f t="shared" si="31"/>
        <v>#VALUE!</v>
      </c>
      <c r="AT34" s="11">
        <f>IF(AS25&gt;0,1,0)</f>
        <v>0</v>
      </c>
      <c r="AU34" s="11" t="e">
        <f>IF(AS34=MAX(AS27:AS36),1,0)</f>
        <v>#VALUE!</v>
      </c>
      <c r="AV34" s="11">
        <f>IF(AS25&gt;0,IF(AU34&lt;1,0,AU34),0)</f>
        <v>0</v>
      </c>
      <c r="AX34" s="45" t="e">
        <f t="shared" si="33"/>
        <v>#VALUE!</v>
      </c>
      <c r="AY34" s="11">
        <f>IF(AX25&gt;0,1,0)</f>
        <v>0</v>
      </c>
      <c r="AZ34" s="11" t="e">
        <f>IF(AX34=MAX(AX27:AX36),1,0)</f>
        <v>#VALUE!</v>
      </c>
      <c r="BA34" s="11">
        <f>IF(AX25&gt;0,IF(AZ34&lt;1,0,AZ34),0)</f>
        <v>0</v>
      </c>
    </row>
    <row r="35" spans="2:53" ht="15.75" x14ac:dyDescent="0.25">
      <c r="B35" s="62" t="str">
        <f>IF(ISBLANK(CONSIGNES!C18),"",CONSIGNES!C18)</f>
        <v/>
      </c>
      <c r="C35" s="52" t="str">
        <f>IF(F6="Deuxième tour"," ",IF(OR(MAX(D9:D18)&gt;50%,E2=2),IF(G9&gt;0,IF(C17=MAX(C9:C18),O22,0),""),""))</f>
        <v/>
      </c>
      <c r="D35" s="58" t="str">
        <f>IF(OR(MAX(D9:D18)&gt;50%,E2=2),ROUNDDOWN(F35,0),"")</f>
        <v/>
      </c>
      <c r="E35" s="52" t="str">
        <f>IF(OR(MAX(D9:D18)&gt;50%,E2=2),(R35+W35+AB35+AG35+AL35+AQ35+AV35),"")</f>
        <v/>
      </c>
      <c r="F35" s="57" t="str" cm="1">
        <f t="array" ref="F35">_xlfn.IFS(G17="","0",G17="0","0",G17="1",C17/O24)</f>
        <v>0</v>
      </c>
      <c r="G35" s="52" t="str">
        <f>IF(OR(MAX(D9:D18)&gt;50%,E2=2),(C35+D35),IF(ISBLANK(C17),"",IF((D17)&gt;10%,"Deuxième tour","Éliminé")))</f>
        <v/>
      </c>
      <c r="H35" s="61">
        <f t="shared" si="35"/>
        <v>0</v>
      </c>
      <c r="O35" s="45" t="e">
        <f t="shared" si="19"/>
        <v>#VALUE!</v>
      </c>
      <c r="P35" s="11">
        <f>IF(O25&gt;0,1,0)</f>
        <v>0</v>
      </c>
      <c r="Q35" s="11" t="e">
        <f>IF(O35=MAX(O27:O36),1,0)</f>
        <v>#VALUE!</v>
      </c>
      <c r="R35" s="11">
        <f>IF(O25&gt;0,IF(Q35&lt;1,0,Q35),0)</f>
        <v>0</v>
      </c>
      <c r="T35" s="45" t="e">
        <f t="shared" si="21"/>
        <v>#VALUE!</v>
      </c>
      <c r="U35" s="11">
        <f>IF(T25&gt;0,1,0)</f>
        <v>0</v>
      </c>
      <c r="V35" s="11" t="e">
        <f>IF(T35=MAX(T27:T36),1,0)</f>
        <v>#VALUE!</v>
      </c>
      <c r="W35" s="11">
        <f>IF(T25&gt;0,IF(V35&lt;1,0,V35),0)</f>
        <v>0</v>
      </c>
      <c r="Y35" s="45" t="e">
        <f t="shared" si="23"/>
        <v>#VALUE!</v>
      </c>
      <c r="Z35" s="11">
        <f>IF(Y25&gt;0,1,0)</f>
        <v>0</v>
      </c>
      <c r="AA35" s="11" t="e">
        <f>IF(Y35=MAX(Y27:Y36),1,0)</f>
        <v>#VALUE!</v>
      </c>
      <c r="AB35" s="11">
        <f>IF(Y25&gt;0,IF(AA35&lt;1,0,AA35),0)</f>
        <v>0</v>
      </c>
      <c r="AD35" s="45" t="e">
        <f t="shared" si="25"/>
        <v>#VALUE!</v>
      </c>
      <c r="AE35" s="11">
        <f>IF(AD25&gt;0,1,0)</f>
        <v>0</v>
      </c>
      <c r="AF35" s="11" t="e">
        <f>IF(AD35=MAX(AD27:AD36),1,0)</f>
        <v>#VALUE!</v>
      </c>
      <c r="AG35" s="11">
        <f>IF(AD25&gt;0,IF(AF35&lt;1,0,AF35),0)</f>
        <v>0</v>
      </c>
      <c r="AI35" s="45" t="e">
        <f t="shared" si="27"/>
        <v>#VALUE!</v>
      </c>
      <c r="AJ35" s="11">
        <f>IF(AI25&gt;0,1,0)</f>
        <v>0</v>
      </c>
      <c r="AK35" s="11" t="e">
        <f>IF(AI35=MAX(AI27:AI36),1,0)</f>
        <v>#VALUE!</v>
      </c>
      <c r="AL35" s="11">
        <f>IF(AI25&gt;0,IF(AK35&lt;1,0,AK35),0)</f>
        <v>0</v>
      </c>
      <c r="AN35" s="45" t="e">
        <f t="shared" si="29"/>
        <v>#VALUE!</v>
      </c>
      <c r="AO35" s="11">
        <f>IF(AN25&gt;0,1,0)</f>
        <v>0</v>
      </c>
      <c r="AP35" s="11" t="e">
        <f>IF(AN35=MAX(AN27:AN36),1,0)</f>
        <v>#VALUE!</v>
      </c>
      <c r="AQ35" s="11">
        <f>IF(AN25&gt;0,IF(AP35&lt;1,0,AP35),0)</f>
        <v>0</v>
      </c>
      <c r="AS35" s="45" t="e">
        <f t="shared" si="31"/>
        <v>#VALUE!</v>
      </c>
      <c r="AT35" s="11">
        <f>IF(AS25&gt;0,1,0)</f>
        <v>0</v>
      </c>
      <c r="AU35" s="11" t="e">
        <f>IF(AS35=MAX(AS27:AS36),1,0)</f>
        <v>#VALUE!</v>
      </c>
      <c r="AV35" s="11">
        <f>IF(AS25&gt;0,IF(AU35&lt;1,0,AU35),0)</f>
        <v>0</v>
      </c>
      <c r="AX35" s="45" t="e">
        <f t="shared" si="33"/>
        <v>#VALUE!</v>
      </c>
      <c r="AY35" s="11">
        <f>IF(AX25&gt;0,1,0)</f>
        <v>0</v>
      </c>
      <c r="AZ35" s="11" t="e">
        <f>IF(AX35=MAX(AX27:AX36),1,0)</f>
        <v>#VALUE!</v>
      </c>
      <c r="BA35" s="11">
        <f>IF(AX25&gt;0,IF(AZ35&lt;1,0,AZ35),0)</f>
        <v>0</v>
      </c>
    </row>
    <row r="36" spans="2:53" ht="16.5" thickBot="1" x14ac:dyDescent="0.3">
      <c r="B36" s="63" t="str">
        <f>IF(ISBLANK(CONSIGNES!C19),"",CONSIGNES!C19)</f>
        <v/>
      </c>
      <c r="C36" s="55" t="str">
        <f>IF(F6="Deuxième tour"," ",IF(OR(MAX(D9:D18)&gt;50%,E2=2),IF(G9&gt;0,IF(C18=MAX(C9:C18),O22,0),""),""))</f>
        <v/>
      </c>
      <c r="D36" s="59" t="str">
        <f>IF(OR(MAX(D9:D18)&gt;50%,E2=2),ROUNDDOWN(F36,0),"")</f>
        <v/>
      </c>
      <c r="E36" s="52" t="str">
        <f>IF(OR(MAX(D9:D18)&gt;50%,E2=2),(R36+W36+AB36+AG36+AL36+AQ36+AV36),"")</f>
        <v/>
      </c>
      <c r="F36" s="57" t="str" cm="1">
        <f t="array" ref="F36">_xlfn.IFS(G18="","0",G18="0","0",G18="1",C18/O24)</f>
        <v>0</v>
      </c>
      <c r="G36" s="52" t="str">
        <f>IF(OR(MAX(D9:D18)&gt;50%,E2=2),(C36+D36),IF(ISBLANK(C18),"",IF((D18)&gt;10%,"Deuxième tour","Éliminé")))</f>
        <v/>
      </c>
      <c r="H36" s="61">
        <f t="shared" si="35"/>
        <v>0</v>
      </c>
      <c r="O36" s="45" t="e">
        <f t="shared" si="19"/>
        <v>#VALUE!</v>
      </c>
      <c r="P36" s="11">
        <f>IF(O25&gt;0,1,0)</f>
        <v>0</v>
      </c>
      <c r="Q36" s="11" t="e">
        <f>IF(O36=MAX(O27:O36),1,0)</f>
        <v>#VALUE!</v>
      </c>
      <c r="R36" s="11">
        <f>IF(O25&gt;0,IF(Q36&lt;1,0,Q36),0)</f>
        <v>0</v>
      </c>
      <c r="T36" s="45" t="e">
        <f t="shared" si="21"/>
        <v>#VALUE!</v>
      </c>
      <c r="U36" s="11">
        <f>IF(T25&gt;0,1,0)</f>
        <v>0</v>
      </c>
      <c r="V36" s="11" t="e">
        <f>IF(T36=MAX(T27:T36),1,0)</f>
        <v>#VALUE!</v>
      </c>
      <c r="W36" s="11">
        <f>IF(T25&gt;0,IF(V36&lt;1,0,V36),0)</f>
        <v>0</v>
      </c>
      <c r="Y36" s="45" t="e">
        <f t="shared" si="23"/>
        <v>#VALUE!</v>
      </c>
      <c r="Z36" s="11">
        <f>IF(Y25&gt;0,1,0)</f>
        <v>0</v>
      </c>
      <c r="AA36" s="11" t="e">
        <f>IF(Y36=MAX(Y27:Y36),1,0)</f>
        <v>#VALUE!</v>
      </c>
      <c r="AB36" s="11">
        <f>IF(Y25&gt;0,IF(AA36&lt;1,0,AA36),0)</f>
        <v>0</v>
      </c>
      <c r="AD36" s="45" t="e">
        <f t="shared" si="25"/>
        <v>#VALUE!</v>
      </c>
      <c r="AE36" s="11">
        <f>IF(AD25&gt;0,1,0)</f>
        <v>0</v>
      </c>
      <c r="AF36" s="11" t="e">
        <f>IF(AD36=MAX(AD27:AD36),1,0)</f>
        <v>#VALUE!</v>
      </c>
      <c r="AG36" s="11">
        <f>IF(AD25&gt;0,IF(AF36&lt;1,0,AF36),0)</f>
        <v>0</v>
      </c>
      <c r="AI36" s="45" t="e">
        <f t="shared" si="27"/>
        <v>#VALUE!</v>
      </c>
      <c r="AJ36" s="11">
        <f>IF(AI25&gt;0,1,0)</f>
        <v>0</v>
      </c>
      <c r="AK36" s="11" t="e">
        <f>IF(AI36=MAX(AI27:AI36),1,0)</f>
        <v>#VALUE!</v>
      </c>
      <c r="AL36" s="11">
        <f>IF(AI25&gt;0,IF(AK36&lt;1,0,AK36),0)</f>
        <v>0</v>
      </c>
      <c r="AN36" s="45" t="e">
        <f t="shared" si="29"/>
        <v>#VALUE!</v>
      </c>
      <c r="AO36" s="11">
        <f>IF(AN25&gt;0,1,0)</f>
        <v>0</v>
      </c>
      <c r="AP36" s="11" t="e">
        <f>IF(AN36=MAX(AN27:AN36),1,0)</f>
        <v>#VALUE!</v>
      </c>
      <c r="AQ36" s="11">
        <f>IF(AN25&gt;0,IF(AP36&lt;1,0,AP36),0)</f>
        <v>0</v>
      </c>
      <c r="AS36" s="45" t="e">
        <f t="shared" si="31"/>
        <v>#VALUE!</v>
      </c>
      <c r="AT36" s="11">
        <f>IF(AS25&gt;0,1,0)</f>
        <v>0</v>
      </c>
      <c r="AU36" s="11" t="e">
        <f>IF(AS36=MAX(AS27:AS36),1,0)</f>
        <v>#VALUE!</v>
      </c>
      <c r="AV36" s="11">
        <f>IF(AS25&gt;0,IF(AU36&lt;1,0,AU36),0)</f>
        <v>0</v>
      </c>
      <c r="AX36" s="45" t="e">
        <f t="shared" si="33"/>
        <v>#VALUE!</v>
      </c>
      <c r="AY36" s="11">
        <f>IF(AX25&gt;0,1,0)</f>
        <v>0</v>
      </c>
      <c r="AZ36" s="11" t="e">
        <f>IF(AX36=MAX(AX27:AX36),1,0)</f>
        <v>#VALUE!</v>
      </c>
      <c r="BA36" s="11">
        <f>IF(AX25&gt;0,IF(AZ36&lt;1,0,AZ36),0)</f>
        <v>0</v>
      </c>
    </row>
    <row r="37" spans="2:53" ht="15.75" thickBot="1" x14ac:dyDescent="0.3">
      <c r="B37" s="37" t="s">
        <v>22</v>
      </c>
      <c r="C37" s="42">
        <f t="shared" ref="C37:H37" si="36">SUM(C27:C36)</f>
        <v>0</v>
      </c>
      <c r="D37" s="42">
        <f t="shared" si="36"/>
        <v>0</v>
      </c>
      <c r="E37" s="42">
        <f t="shared" si="36"/>
        <v>0</v>
      </c>
      <c r="F37" s="38">
        <f t="shared" si="36"/>
        <v>0</v>
      </c>
      <c r="G37" s="42">
        <f t="shared" si="36"/>
        <v>0</v>
      </c>
      <c r="H37" s="42">
        <f t="shared" si="36"/>
        <v>0</v>
      </c>
      <c r="M37" s="44"/>
    </row>
    <row r="38" spans="2:53" ht="48.75" customHeight="1" thickBot="1" x14ac:dyDescent="0.3">
      <c r="L38" s="67" t="str">
        <f>IF(C9="","",IF(F6="Deuxième tour","OK",IF(H37=B23,"OK","ERREUR")))</f>
        <v/>
      </c>
    </row>
  </sheetData>
  <sheetProtection algorithmName="SHA-512" hashValue="GBCvW3tsXMS7aTI/O2N+nUOL7w5OsX+oGNidMG5gaob+GI5TXPZswtPzic+NdxDjY8RI2IOsd+Esiic+b9VJVg==" saltValue="BeXbjzSuFqOEQbXDdMWk6g==" spinCount="100000" sheet="1" objects="1" scenarios="1"/>
  <phoneticPr fontId="3" type="noConversion"/>
  <conditionalFormatting sqref="B9:B18">
    <cfRule type="expression" dxfId="21" priority="8">
      <formula>"ou($E$2=2;D9&gt;50%);si(max($D$9:$D$18)=D9)"</formula>
    </cfRule>
  </conditionalFormatting>
  <conditionalFormatting sqref="B27:H36">
    <cfRule type="expression" dxfId="20" priority="14">
      <formula>$F$6="Deuxième tour"</formula>
    </cfRule>
  </conditionalFormatting>
  <conditionalFormatting sqref="C20">
    <cfRule type="cellIs" dxfId="19" priority="1" operator="equal">
      <formula>0</formula>
    </cfRule>
  </conditionalFormatting>
  <conditionalFormatting sqref="C27:H36">
    <cfRule type="cellIs" dxfId="18" priority="11" operator="equal">
      <formula>0</formula>
    </cfRule>
  </conditionalFormatting>
  <conditionalFormatting sqref="C37:H37">
    <cfRule type="cellIs" dxfId="17" priority="10" operator="equal">
      <formula>0</formula>
    </cfRule>
    <cfRule type="expression" dxfId="16" priority="13">
      <formula>$F$6="Deuxième tour"</formula>
    </cfRule>
  </conditionalFormatting>
  <conditionalFormatting sqref="C19:L19">
    <cfRule type="cellIs" dxfId="15" priority="2" operator="equal">
      <formula>0</formula>
    </cfRule>
  </conditionalFormatting>
  <conditionalFormatting sqref="E4">
    <cfRule type="cellIs" dxfId="14" priority="5" operator="equal">
      <formula>"Deuxième tour"</formula>
    </cfRule>
    <cfRule type="containsBlanks" dxfId="13" priority="31">
      <formula>LEN(TRIM(E4))=0</formula>
    </cfRule>
  </conditionalFormatting>
  <conditionalFormatting sqref="E9:E18">
    <cfRule type="cellIs" dxfId="12" priority="21" operator="equal">
      <formula>"Éliminé"</formula>
    </cfRule>
    <cfRule type="cellIs" dxfId="11" priority="22" operator="equal">
      <formula>"Deuxième tour"</formula>
    </cfRule>
    <cfRule type="cellIs" dxfId="10" priority="23" operator="equal">
      <formula>"NON"</formula>
    </cfRule>
    <cfRule type="cellIs" dxfId="9" priority="24" operator="equal">
      <formula>"OUI"</formula>
    </cfRule>
  </conditionalFormatting>
  <conditionalFormatting sqref="H27:H36">
    <cfRule type="cellIs" dxfId="8" priority="9" operator="greaterThan">
      <formula>0</formula>
    </cfRule>
  </conditionalFormatting>
  <conditionalFormatting sqref="L9:L18">
    <cfRule type="cellIs" dxfId="7" priority="25" operator="equal">
      <formula>0</formula>
    </cfRule>
    <cfRule type="cellIs" dxfId="6" priority="26" operator="equal">
      <formula>"Éliminé"</formula>
    </cfRule>
    <cfRule type="notContainsBlanks" dxfId="5" priority="30">
      <formula>LEN(TRIM(L9))&gt;0</formula>
    </cfRule>
  </conditionalFormatting>
  <conditionalFormatting sqref="L22 L38">
    <cfRule type="containsBlanks" dxfId="4" priority="32">
      <formula>LEN(TRIM(L22))=0</formula>
    </cfRule>
  </conditionalFormatting>
  <conditionalFormatting sqref="L22">
    <cfRule type="cellIs" dxfId="3" priority="19" operator="equal">
      <formula>"ERREUR"</formula>
    </cfRule>
    <cfRule type="cellIs" dxfId="2" priority="20" operator="equal">
      <formula>"OK"</formula>
    </cfRule>
  </conditionalFormatting>
  <conditionalFormatting sqref="L38">
    <cfRule type="cellIs" dxfId="1" priority="17" operator="equal">
      <formula>"ERREUR"</formula>
    </cfRule>
    <cfRule type="cellIs" dxfId="0" priority="18" operator="equal">
      <formula>"OK"</formula>
    </cfRule>
  </conditionalFormatting>
  <dataValidations disablePrompts="1" count="1">
    <dataValidation type="list" allowBlank="1" showInputMessage="1" showErrorMessage="1" sqref="E2" xr:uid="{38465400-9F21-45D9-89C0-643ACCD99CBD}">
      <formula1>"1,2"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B268D-FC32-4C66-824F-B3B6BFC84A36}">
  <dimension ref="A1:B19"/>
  <sheetViews>
    <sheetView workbookViewId="0">
      <selection activeCell="E11" sqref="E11"/>
    </sheetView>
  </sheetViews>
  <sheetFormatPr baseColWidth="10" defaultRowHeight="15" x14ac:dyDescent="0.25"/>
  <cols>
    <col min="1" max="1" width="19.42578125" customWidth="1"/>
    <col min="4" max="4" width="36.28515625" bestFit="1" customWidth="1"/>
  </cols>
  <sheetData>
    <row r="1" spans="1:2" x14ac:dyDescent="0.25">
      <c r="A1" t="s">
        <v>25</v>
      </c>
      <c r="B1">
        <v>7</v>
      </c>
    </row>
    <row r="2" spans="1:2" x14ac:dyDescent="0.25">
      <c r="A2" t="s">
        <v>24</v>
      </c>
      <c r="B2">
        <v>11</v>
      </c>
    </row>
    <row r="3" spans="1:2" x14ac:dyDescent="0.25">
      <c r="A3" s="2" t="s">
        <v>26</v>
      </c>
      <c r="B3" s="6">
        <v>15</v>
      </c>
    </row>
    <row r="4" spans="1:2" x14ac:dyDescent="0.25">
      <c r="A4" s="2" t="s">
        <v>1</v>
      </c>
      <c r="B4" s="6">
        <v>19</v>
      </c>
    </row>
    <row r="5" spans="1:2" x14ac:dyDescent="0.25">
      <c r="A5" s="1" t="s">
        <v>2</v>
      </c>
      <c r="B5" s="5">
        <v>23</v>
      </c>
    </row>
    <row r="6" spans="1:2" x14ac:dyDescent="0.25">
      <c r="A6" s="2" t="s">
        <v>3</v>
      </c>
      <c r="B6" s="6">
        <v>27</v>
      </c>
    </row>
    <row r="7" spans="1:2" x14ac:dyDescent="0.25">
      <c r="A7" s="2" t="s">
        <v>4</v>
      </c>
      <c r="B7" s="6">
        <v>29</v>
      </c>
    </row>
    <row r="8" spans="1:2" x14ac:dyDescent="0.25">
      <c r="A8" s="2" t="s">
        <v>5</v>
      </c>
      <c r="B8" s="6">
        <v>33</v>
      </c>
    </row>
    <row r="9" spans="1:2" x14ac:dyDescent="0.25">
      <c r="A9" s="3" t="s">
        <v>6</v>
      </c>
      <c r="B9" s="7">
        <v>35</v>
      </c>
    </row>
    <row r="10" spans="1:2" x14ac:dyDescent="0.25">
      <c r="A10" s="2" t="s">
        <v>7</v>
      </c>
      <c r="B10" s="6">
        <v>39</v>
      </c>
    </row>
    <row r="11" spans="1:2" x14ac:dyDescent="0.25">
      <c r="A11" s="2" t="s">
        <v>8</v>
      </c>
      <c r="B11" s="6">
        <v>43</v>
      </c>
    </row>
    <row r="12" spans="1:2" x14ac:dyDescent="0.25">
      <c r="A12" s="2" t="s">
        <v>9</v>
      </c>
      <c r="B12" s="6">
        <v>45</v>
      </c>
    </row>
    <row r="13" spans="1:2" x14ac:dyDescent="0.25">
      <c r="A13" s="2" t="s">
        <v>10</v>
      </c>
      <c r="B13" s="6">
        <v>49</v>
      </c>
    </row>
    <row r="14" spans="1:2" x14ac:dyDescent="0.25">
      <c r="A14" s="2" t="s">
        <v>11</v>
      </c>
      <c r="B14" s="6">
        <v>53</v>
      </c>
    </row>
    <row r="15" spans="1:2" x14ac:dyDescent="0.25">
      <c r="A15" s="2" t="s">
        <v>12</v>
      </c>
      <c r="B15" s="6">
        <v>55</v>
      </c>
    </row>
    <row r="16" spans="1:2" x14ac:dyDescent="0.25">
      <c r="A16" s="2" t="s">
        <v>13</v>
      </c>
      <c r="B16" s="6">
        <v>59</v>
      </c>
    </row>
    <row r="17" spans="1:2" x14ac:dyDescent="0.25">
      <c r="A17" s="2" t="s">
        <v>14</v>
      </c>
      <c r="B17" s="6">
        <v>61</v>
      </c>
    </row>
    <row r="18" spans="1:2" ht="15.75" thickBot="1" x14ac:dyDescent="0.3">
      <c r="A18" s="4" t="s">
        <v>15</v>
      </c>
      <c r="B18" s="8">
        <v>65</v>
      </c>
    </row>
    <row r="19" spans="1:2" x14ac:dyDescent="0.25">
      <c r="A19" s="9" t="s">
        <v>16</v>
      </c>
      <c r="B19" s="10">
        <v>69</v>
      </c>
    </row>
  </sheetData>
  <sheetProtection algorithmName="SHA-512" hashValue="5OF+j72oPR83bkgz2nm/GqlJB7erB68VwDNo3mpuJ8/DTWpRdLQU96LX12ZWYAQ2tcKkf3MPO0L4NCN9uaeyXw==" saltValue="x4s/Su9p9m9zPzt8iB+Oyw==" spinCount="100000" sheet="1" objects="1" scenarios="1"/>
  <sortState xmlns:xlrd2="http://schemas.microsoft.com/office/spreadsheetml/2017/richdata2" ref="D1:D21">
    <sortCondition ref="D1:D2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CONSIGNES</vt:lpstr>
      <vt:lpstr>REPARTITION</vt:lpstr>
      <vt:lpstr>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Riwan MAZELIN</dc:creator>
  <cp:lastModifiedBy>Serge NASONE</cp:lastModifiedBy>
  <dcterms:created xsi:type="dcterms:W3CDTF">2026-01-06T12:25:02Z</dcterms:created>
  <dcterms:modified xsi:type="dcterms:W3CDTF">2026-02-27T08:52:34Z</dcterms:modified>
</cp:coreProperties>
</file>